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1"/>
  </bookViews>
  <sheets>
    <sheet name="2210" sheetId="1" r:id="rId1"/>
    <sheet name="2220" sheetId="2" r:id="rId2"/>
    <sheet name="2230" sheetId="3" r:id="rId3"/>
  </sheets>
  <definedNames>
    <definedName name="_xlnm.Print_Area" localSheetId="1">'2220'!$A$1:$H$27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/>
  <c r="H13"/>
  <c r="H14"/>
  <c r="H15"/>
  <c r="H16"/>
  <c r="H17"/>
  <c r="H18"/>
  <c r="H19"/>
  <c r="H20"/>
  <c r="H21"/>
  <c r="H22"/>
  <c r="H23"/>
  <c r="H24"/>
  <c r="H25"/>
  <c r="H26"/>
  <c r="H11"/>
  <c r="D13" i="3" l="1"/>
  <c r="F13" s="1"/>
  <c r="F12"/>
  <c r="D12"/>
  <c r="D11"/>
  <c r="F11" s="1"/>
  <c r="F14" s="1"/>
  <c r="F13" i="2"/>
  <c r="F12"/>
  <c r="F18" i="1"/>
  <c r="E18"/>
  <c r="D18"/>
  <c r="E17"/>
  <c r="F17" s="1"/>
  <c r="D17"/>
  <c r="E16"/>
  <c r="F16" s="1"/>
  <c r="D16"/>
  <c r="E15"/>
  <c r="D15"/>
  <c r="F15" s="1"/>
  <c r="F14"/>
  <c r="E14"/>
  <c r="E13"/>
  <c r="F13" s="1"/>
  <c r="F12"/>
  <c r="E12"/>
  <c r="D12"/>
  <c r="E11"/>
  <c r="F11" s="1"/>
  <c r="D11"/>
  <c r="H27" i="2" l="1"/>
  <c r="F19" i="1"/>
</calcChain>
</file>

<file path=xl/sharedStrings.xml><?xml version="1.0" encoding="utf-8"?>
<sst xmlns="http://schemas.openxmlformats.org/spreadsheetml/2006/main" count="132" uniqueCount="80">
  <si>
    <t xml:space="preserve">Додаток до розрахунків до кошторису на 2021 рік                                                               </t>
  </si>
  <si>
    <t>Національна дитяча спеціалізована лікарня "Охматдит" МОЗ України</t>
  </si>
  <si>
    <t>(назва закладу)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</si>
  <si>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 </t>
  </si>
  <si>
    <t>КЕКВ 2210 -Предмети, матеріали, обладнання та інвентар</t>
  </si>
  <si>
    <t>№ п/п</t>
  </si>
  <si>
    <t>Найменування</t>
  </si>
  <si>
    <t>Од. вимір</t>
  </si>
  <si>
    <t>Кількість</t>
  </si>
  <si>
    <t>ціна за одиницю (грн)</t>
  </si>
  <si>
    <t>сума (тис.грн)</t>
  </si>
  <si>
    <t>3М™ Tegaderm™ CHG ( хлоргексидин глюконат) Пов'язки для фіксації внутрішньовенних катетерів, 8,5 cм X 11,5 см</t>
  </si>
  <si>
    <t>шт</t>
  </si>
  <si>
    <t xml:space="preserve">3М™ Tegaderm™ CHG ( хлоргексидин глюконат) Пов'язки для фіксації внутрішньовенних катетерів, 7 см x 8,5 см </t>
  </si>
  <si>
    <t>Medipore™+Pad Адгезивна пов'язка для закриття ран, 6 см х 10 см</t>
  </si>
  <si>
    <t>Medipore™+Pad Адгезивна пов'язка для закриття ран, 10 см х 10 см</t>
  </si>
  <si>
    <t>Medipore™+Pad Адгезивна пов'язка для закриття ран, 10 см х 15 см</t>
  </si>
  <si>
    <t xml:space="preserve">Дискофікс - С-3 3-х ходовий №100 </t>
  </si>
  <si>
    <t xml:space="preserve">Блок краників 3-х ходових </t>
  </si>
  <si>
    <t xml:space="preserve">Система для переливання трансфузій Sangofix </t>
  </si>
  <si>
    <t>Всього</t>
  </si>
  <si>
    <t>Генеральний директор</t>
  </si>
  <si>
    <t>Володимир ЖОВНІР</t>
  </si>
  <si>
    <t>Головний бухгалтер</t>
  </si>
  <si>
    <t>Тетяна ЖУК</t>
  </si>
  <si>
    <t xml:space="preserve">КПКВК 2301110 – Спеціалізована та високоспеціалізована медична допомога, що надається загальнодержавними закладами охорони здоров’я  </t>
  </si>
  <si>
    <t>КЕКВ 2220 - Медикаменти та перев'язувальні матеріали</t>
  </si>
  <si>
    <t>МНН</t>
  </si>
  <si>
    <t>Дозування</t>
  </si>
  <si>
    <t>Ruxolitinib</t>
  </si>
  <si>
    <t>Джакаві</t>
  </si>
  <si>
    <t>таблетки по 15 мг</t>
  </si>
  <si>
    <t>таб</t>
  </si>
  <si>
    <t>Eltrombopag</t>
  </si>
  <si>
    <t>Револад</t>
  </si>
  <si>
    <t>таблетки, вкриті плівковою оболонкою, по 25 мг</t>
  </si>
  <si>
    <t>таблетки, вкриті плівковою оболонкою, по 50 мг</t>
  </si>
  <si>
    <t>Dexketoprofen</t>
  </si>
  <si>
    <t>ДЕКСАЛГІН® ІН'ЄКТ</t>
  </si>
  <si>
    <t>розчин для ін’єкцій, 50 мг/2 мл; по 2 мл в ампулі</t>
  </si>
  <si>
    <t>амп</t>
  </si>
  <si>
    <t>Pimecrolimus</t>
  </si>
  <si>
    <t>ЕЛІДЕЛ</t>
  </si>
  <si>
    <t>крем для зовнішнього застосування 1 %</t>
  </si>
  <si>
    <t>туба</t>
  </si>
  <si>
    <t>Mycophenolic acid</t>
  </si>
  <si>
    <t>Міфортик</t>
  </si>
  <si>
    <t>Таблетки, вкриті оболонкою, кишковорозчинні 180 мг</t>
  </si>
  <si>
    <t>Multienzymes (lipase, protease etc.)</t>
  </si>
  <si>
    <t>КРЕОН® 10000</t>
  </si>
  <si>
    <t>капсули тверді з гастрорезистентними гранулами по 150 мг</t>
  </si>
  <si>
    <t>капс</t>
  </si>
  <si>
    <t>Селлсепт</t>
  </si>
  <si>
    <t>капсули по 250 мг</t>
  </si>
  <si>
    <t>Ursodeoxycholic acid</t>
  </si>
  <si>
    <t>Укрлів</t>
  </si>
  <si>
    <t>суспензія оральна, 250 мг/5 мл, по 30 мл у флаконі</t>
  </si>
  <si>
    <t>фл.</t>
  </si>
  <si>
    <t>таблетки 250 мг</t>
  </si>
  <si>
    <t>Methylprednisolone</t>
  </si>
  <si>
    <t>Метипред</t>
  </si>
  <si>
    <t>таблетки 4 мг</t>
  </si>
  <si>
    <t>Valaciclovir</t>
  </si>
  <si>
    <t>Валавір</t>
  </si>
  <si>
    <t>таблетки, вкриті оболонкою, по 500 мг</t>
  </si>
  <si>
    <t>Ciprofloxacin</t>
  </si>
  <si>
    <t>Ципринол</t>
  </si>
  <si>
    <t>таблетки, вкриті плівковою оболонкою 500 мг</t>
  </si>
  <si>
    <t>таблетки, вкриті плівковою оболонкою 250 мг</t>
  </si>
  <si>
    <t>Ertapenem</t>
  </si>
  <si>
    <t>Інванз</t>
  </si>
  <si>
    <t>ліофілізат для розчину для ін'єкцій по 1 г</t>
  </si>
  <si>
    <t>Каспофунгіну ацетат (Caspofungin)</t>
  </si>
  <si>
    <t>КАНСИДАЗ®</t>
  </si>
  <si>
    <t>ліофілізат для розчину для інфузій по 50 мг; 1 флакон з порошком</t>
  </si>
  <si>
    <t>фл</t>
  </si>
  <si>
    <t>КЕКВ 2230 Продукти харчування</t>
  </si>
  <si>
    <t>Нутрідрінк компакт файбер полуниця №4</t>
  </si>
  <si>
    <t>Нутрідрінк компакт файбер мокко №4</t>
  </si>
  <si>
    <t>Нутрідрінк компакт файбер ваніль №4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</si>
</sst>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17" fillId="0" borderId="0"/>
  </cellStyleXfs>
  <cellXfs count="99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2" fontId="11" fillId="0" borderId="12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0" xfId="2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2" fontId="8" fillId="0" borderId="0" xfId="2" applyNumberFormat="1" applyFont="1" applyAlignment="1">
      <alignment horizontal="center" wrapText="1"/>
    </xf>
    <xf numFmtId="4" fontId="11" fillId="0" borderId="0" xfId="0" applyNumberFormat="1" applyFont="1" applyAlignment="1">
      <alignment vertical="center" wrapText="1"/>
    </xf>
    <xf numFmtId="0" fontId="1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49" fontId="11" fillId="0" borderId="12" xfId="5" applyNumberFormat="1" applyFont="1" applyBorder="1" applyAlignment="1">
      <alignment horizontal="center" vertical="center" wrapText="1"/>
    </xf>
    <xf numFmtId="0" fontId="11" fillId="0" borderId="12" xfId="5" applyNumberFormat="1" applyFont="1" applyBorder="1" applyAlignment="1">
      <alignment horizontal="center" vertical="center" wrapText="1"/>
    </xf>
    <xf numFmtId="2" fontId="11" fillId="0" borderId="12" xfId="4" applyNumberFormat="1" applyFont="1" applyBorder="1" applyAlignment="1">
      <alignment horizontal="center" vertical="center" wrapText="1"/>
    </xf>
    <xf numFmtId="49" fontId="11" fillId="0" borderId="12" xfId="5" applyNumberFormat="1" applyFont="1" applyFill="1" applyBorder="1" applyAlignment="1">
      <alignment horizontal="center" vertical="center" wrapText="1"/>
    </xf>
    <xf numFmtId="0" fontId="11" fillId="0" borderId="12" xfId="5" applyNumberFormat="1" applyFont="1" applyFill="1" applyBorder="1" applyAlignment="1">
      <alignment horizontal="center" vertical="center" wrapText="1"/>
    </xf>
    <xf numFmtId="2" fontId="11" fillId="0" borderId="12" xfId="4" applyNumberFormat="1" applyFont="1" applyFill="1" applyBorder="1" applyAlignment="1">
      <alignment horizontal="center" vertical="center" wrapText="1"/>
    </xf>
    <xf numFmtId="0" fontId="11" fillId="2" borderId="12" xfId="4" applyNumberFormat="1" applyFont="1" applyFill="1" applyBorder="1" applyAlignment="1">
      <alignment horizontal="center" vertical="center" wrapText="1"/>
    </xf>
    <xf numFmtId="49" fontId="11" fillId="0" borderId="12" xfId="4" applyNumberFormat="1" applyFont="1" applyBorder="1" applyAlignment="1">
      <alignment horizontal="center" vertical="center" wrapText="1"/>
    </xf>
    <xf numFmtId="0" fontId="11" fillId="0" borderId="12" xfId="4" applyFont="1" applyBorder="1" applyAlignment="1">
      <alignment horizontal="left" wrapText="1"/>
    </xf>
    <xf numFmtId="0" fontId="11" fillId="0" borderId="12" xfId="4" applyNumberFormat="1" applyFont="1" applyBorder="1" applyAlignment="1">
      <alignment horizontal="center" vertical="center" wrapText="1"/>
    </xf>
    <xf numFmtId="49" fontId="11" fillId="0" borderId="12" xfId="4" applyNumberFormat="1" applyFont="1" applyFill="1" applyBorder="1" applyAlignment="1">
      <alignment horizontal="center" vertical="center" wrapText="1"/>
    </xf>
    <xf numFmtId="0" fontId="11" fillId="0" borderId="12" xfId="4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 wrapText="1"/>
    </xf>
    <xf numFmtId="2" fontId="8" fillId="0" borderId="0" xfId="2" applyNumberFormat="1" applyFont="1" applyBorder="1" applyAlignment="1">
      <alignment horizontal="center" wrapText="1"/>
    </xf>
    <xf numFmtId="4" fontId="11" fillId="0" borderId="0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4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12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center" wrapText="1"/>
    </xf>
    <xf numFmtId="0" fontId="5" fillId="0" borderId="17" xfId="1" applyFont="1" applyBorder="1" applyAlignment="1">
      <alignment horizontal="justify" vertical="center" wrapText="1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</cellXfs>
  <cellStyles count="6">
    <cellStyle name="Excel Built-in Normal 2" xfId="5"/>
    <cellStyle name="Обычный" xfId="0" builtinId="0"/>
    <cellStyle name="Обычный 10 2" xfId="3"/>
    <cellStyle name="Обычный 2" xfId="4"/>
    <cellStyle name="Обычный 2 2" xfId="1"/>
    <cellStyle name="Обычный 5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opLeftCell="A7" workbookViewId="0">
      <selection activeCell="D21" sqref="D21:F21"/>
    </sheetView>
  </sheetViews>
  <sheetFormatPr defaultRowHeight="15"/>
  <cols>
    <col min="2" max="2" width="32.5703125" customWidth="1"/>
    <col min="4" max="4" width="14.42578125" customWidth="1"/>
    <col min="5" max="5" width="14.85546875" customWidth="1"/>
    <col min="6" max="6" width="15.28515625" customWidth="1"/>
  </cols>
  <sheetData>
    <row r="1" spans="1:6" ht="18.75">
      <c r="A1" s="65" t="s">
        <v>0</v>
      </c>
      <c r="B1" s="65"/>
      <c r="C1" s="65"/>
      <c r="D1" s="65"/>
      <c r="E1" s="65"/>
      <c r="F1" s="65"/>
    </row>
    <row r="2" spans="1:6" ht="18.75">
      <c r="A2" s="66" t="s">
        <v>1</v>
      </c>
      <c r="B2" s="66"/>
      <c r="C2" s="66"/>
      <c r="D2" s="66"/>
      <c r="E2" s="66"/>
      <c r="F2" s="66"/>
    </row>
    <row r="3" spans="1:6">
      <c r="A3" s="67" t="s">
        <v>2</v>
      </c>
      <c r="B3" s="67"/>
      <c r="C3" s="67"/>
      <c r="D3" s="67"/>
      <c r="E3" s="67"/>
      <c r="F3" s="67"/>
    </row>
    <row r="4" spans="1:6">
      <c r="A4" s="1"/>
      <c r="B4" s="1"/>
      <c r="C4" s="1"/>
      <c r="D4" s="1"/>
    </row>
    <row r="5" spans="1:6" ht="15.75">
      <c r="A5" s="68" t="s">
        <v>3</v>
      </c>
      <c r="B5" s="68"/>
      <c r="C5" s="68"/>
      <c r="D5" s="68"/>
      <c r="E5" s="68"/>
      <c r="F5" s="68"/>
    </row>
    <row r="6" spans="1:6" ht="15.75">
      <c r="A6" s="69"/>
      <c r="B6" s="69"/>
      <c r="C6" s="69"/>
      <c r="D6" s="69"/>
    </row>
    <row r="7" spans="1:6" ht="19.5" thickBot="1">
      <c r="A7" s="70" t="s">
        <v>4</v>
      </c>
      <c r="B7" s="70"/>
      <c r="C7" s="70"/>
      <c r="D7" s="70"/>
      <c r="E7" s="70"/>
      <c r="F7" s="70"/>
    </row>
    <row r="8" spans="1:6">
      <c r="A8" s="71" t="s">
        <v>5</v>
      </c>
      <c r="B8" s="74" t="s">
        <v>6</v>
      </c>
      <c r="C8" s="77" t="s">
        <v>7</v>
      </c>
      <c r="D8" s="80" t="s">
        <v>8</v>
      </c>
      <c r="E8" s="80" t="s">
        <v>9</v>
      </c>
      <c r="F8" s="62" t="s">
        <v>10</v>
      </c>
    </row>
    <row r="9" spans="1:6">
      <c r="A9" s="72"/>
      <c r="B9" s="75"/>
      <c r="C9" s="78"/>
      <c r="D9" s="81"/>
      <c r="E9" s="81"/>
      <c r="F9" s="63"/>
    </row>
    <row r="10" spans="1:6" ht="31.5" customHeight="1" thickBot="1">
      <c r="A10" s="73"/>
      <c r="B10" s="76"/>
      <c r="C10" s="79"/>
      <c r="D10" s="82"/>
      <c r="E10" s="82"/>
      <c r="F10" s="64"/>
    </row>
    <row r="11" spans="1:6" ht="60">
      <c r="A11" s="2">
        <v>1</v>
      </c>
      <c r="B11" s="3" t="s">
        <v>11</v>
      </c>
      <c r="C11" s="4" t="s">
        <v>12</v>
      </c>
      <c r="D11" s="4">
        <f>55*2</f>
        <v>110</v>
      </c>
      <c r="E11" s="5">
        <f>390.04</f>
        <v>390.04</v>
      </c>
      <c r="F11" s="6">
        <f>E11*D11/1000</f>
        <v>42.904400000000003</v>
      </c>
    </row>
    <row r="12" spans="1:6" ht="78.75">
      <c r="A12" s="7">
        <v>2</v>
      </c>
      <c r="B12" s="8" t="s">
        <v>13</v>
      </c>
      <c r="C12" s="4" t="s">
        <v>12</v>
      </c>
      <c r="D12" s="4">
        <f>55*2</f>
        <v>110</v>
      </c>
      <c r="E12" s="9">
        <f>359.48</f>
        <v>359.48</v>
      </c>
      <c r="F12" s="6">
        <f t="shared" ref="F12:F18" si="0">E12*D12/1000</f>
        <v>39.5428</v>
      </c>
    </row>
    <row r="13" spans="1:6" ht="47.25">
      <c r="A13" s="7">
        <v>3</v>
      </c>
      <c r="B13" s="8" t="s">
        <v>14</v>
      </c>
      <c r="C13" s="7" t="s">
        <v>12</v>
      </c>
      <c r="D13" s="4">
        <v>700</v>
      </c>
      <c r="E13" s="9">
        <f>7.73</f>
        <v>7.73</v>
      </c>
      <c r="F13" s="6">
        <f t="shared" si="0"/>
        <v>5.4109999999999996</v>
      </c>
    </row>
    <row r="14" spans="1:6" ht="47.25">
      <c r="A14" s="7">
        <v>4</v>
      </c>
      <c r="B14" s="8" t="s">
        <v>15</v>
      </c>
      <c r="C14" s="7" t="s">
        <v>12</v>
      </c>
      <c r="D14" s="4">
        <v>600</v>
      </c>
      <c r="E14" s="9">
        <f>10.2</f>
        <v>10.199999999999999</v>
      </c>
      <c r="F14" s="6">
        <f t="shared" si="0"/>
        <v>6.12</v>
      </c>
    </row>
    <row r="15" spans="1:6" ht="47.25">
      <c r="A15" s="7">
        <v>5</v>
      </c>
      <c r="B15" s="8" t="s">
        <v>16</v>
      </c>
      <c r="C15" s="7" t="s">
        <v>12</v>
      </c>
      <c r="D15" s="4">
        <f>270*2</f>
        <v>540</v>
      </c>
      <c r="E15" s="9">
        <f>17.2</f>
        <v>17.2</v>
      </c>
      <c r="F15" s="6">
        <f t="shared" si="0"/>
        <v>9.2880000000000003</v>
      </c>
    </row>
    <row r="16" spans="1:6" ht="31.5">
      <c r="A16" s="7">
        <v>6</v>
      </c>
      <c r="B16" s="8" t="s">
        <v>17</v>
      </c>
      <c r="C16" s="7" t="s">
        <v>12</v>
      </c>
      <c r="D16" s="4">
        <f>1380*2</f>
        <v>2760</v>
      </c>
      <c r="E16" s="9">
        <f>22.15</f>
        <v>22.15</v>
      </c>
      <c r="F16" s="6">
        <f t="shared" si="0"/>
        <v>61.133999999999993</v>
      </c>
    </row>
    <row r="17" spans="1:6" ht="15.75">
      <c r="A17" s="7">
        <v>7</v>
      </c>
      <c r="B17" s="8" t="s">
        <v>18</v>
      </c>
      <c r="C17" s="7" t="s">
        <v>12</v>
      </c>
      <c r="D17" s="4">
        <f>30*2</f>
        <v>60</v>
      </c>
      <c r="E17" s="9">
        <f>281</f>
        <v>281</v>
      </c>
      <c r="F17" s="6">
        <f t="shared" si="0"/>
        <v>16.86</v>
      </c>
    </row>
    <row r="18" spans="1:6" ht="32.25" thickBot="1">
      <c r="A18" s="7">
        <v>8</v>
      </c>
      <c r="B18" s="8" t="s">
        <v>19</v>
      </c>
      <c r="C18" s="7" t="s">
        <v>12</v>
      </c>
      <c r="D18" s="4">
        <f>400*2</f>
        <v>800</v>
      </c>
      <c r="E18" s="9">
        <f>27.5</f>
        <v>27.5</v>
      </c>
      <c r="F18" s="6">
        <f t="shared" si="0"/>
        <v>22</v>
      </c>
    </row>
    <row r="19" spans="1:6" ht="19.5" thickBot="1">
      <c r="A19" s="56" t="s">
        <v>20</v>
      </c>
      <c r="B19" s="57"/>
      <c r="C19" s="57"/>
      <c r="D19" s="57"/>
      <c r="E19" s="57"/>
      <c r="F19" s="10">
        <f>SUM(F11:F18)</f>
        <v>203.2602</v>
      </c>
    </row>
    <row r="20" spans="1:6" ht="15.75">
      <c r="A20" s="11"/>
      <c r="B20" s="12"/>
      <c r="C20" s="13"/>
      <c r="D20" s="14"/>
      <c r="E20" s="15"/>
      <c r="F20" s="16"/>
    </row>
    <row r="21" spans="1:6" ht="18.75">
      <c r="A21" s="58" t="s">
        <v>21</v>
      </c>
      <c r="B21" s="58"/>
      <c r="C21" s="13"/>
      <c r="D21" s="59" t="s">
        <v>22</v>
      </c>
      <c r="E21" s="59"/>
      <c r="F21" s="59"/>
    </row>
    <row r="22" spans="1:6" ht="18.75">
      <c r="A22" s="17"/>
      <c r="B22" s="18"/>
      <c r="C22" s="19"/>
      <c r="D22" s="20"/>
      <c r="E22" s="21"/>
      <c r="F22" s="21"/>
    </row>
    <row r="23" spans="1:6" ht="18.75">
      <c r="A23" s="60" t="s">
        <v>23</v>
      </c>
      <c r="B23" s="60"/>
      <c r="C23" s="60"/>
      <c r="D23" s="61" t="s">
        <v>24</v>
      </c>
      <c r="E23" s="61"/>
      <c r="F23" s="61"/>
    </row>
  </sheetData>
  <mergeCells count="17">
    <mergeCell ref="F8:F10"/>
    <mergeCell ref="A1:F1"/>
    <mergeCell ref="A2:F2"/>
    <mergeCell ref="A3:F3"/>
    <mergeCell ref="A5:F5"/>
    <mergeCell ref="A6:D6"/>
    <mergeCell ref="A7:F7"/>
    <mergeCell ref="A8:A10"/>
    <mergeCell ref="B8:B10"/>
    <mergeCell ref="C8:C10"/>
    <mergeCell ref="D8:D10"/>
    <mergeCell ref="E8:E10"/>
    <mergeCell ref="A19:E19"/>
    <mergeCell ref="A21:B21"/>
    <mergeCell ref="D21:F21"/>
    <mergeCell ref="A23:C23"/>
    <mergeCell ref="D23: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A8" sqref="A8:F26"/>
    </sheetView>
  </sheetViews>
  <sheetFormatPr defaultRowHeight="15"/>
  <cols>
    <col min="1" max="1" width="6" customWidth="1"/>
    <col min="2" max="2" width="20.42578125" customWidth="1"/>
    <col min="3" max="3" width="23.140625" customWidth="1"/>
    <col min="4" max="4" width="40.85546875" customWidth="1"/>
    <col min="5" max="5" width="5.5703125" customWidth="1"/>
    <col min="7" max="7" width="10.5703125" customWidth="1"/>
    <col min="8" max="8" width="13" customWidth="1"/>
  </cols>
  <sheetData>
    <row r="1" spans="1:8" ht="18.75">
      <c r="A1" s="66" t="s">
        <v>0</v>
      </c>
      <c r="B1" s="66"/>
      <c r="C1" s="66"/>
      <c r="D1" s="66"/>
      <c r="E1" s="66"/>
      <c r="F1" s="66"/>
      <c r="G1" s="66"/>
      <c r="H1" s="66"/>
    </row>
    <row r="2" spans="1:8" ht="18.75">
      <c r="A2" s="94" t="s">
        <v>1</v>
      </c>
      <c r="B2" s="94"/>
      <c r="C2" s="94"/>
      <c r="D2" s="94"/>
      <c r="E2" s="94"/>
      <c r="F2" s="94"/>
      <c r="G2" s="94"/>
      <c r="H2" s="94"/>
    </row>
    <row r="3" spans="1:8">
      <c r="A3" s="67" t="s">
        <v>2</v>
      </c>
      <c r="B3" s="67"/>
      <c r="C3" s="67"/>
      <c r="D3" s="67"/>
      <c r="E3" s="67"/>
      <c r="F3" s="67"/>
      <c r="G3" s="67"/>
      <c r="H3" s="67"/>
    </row>
    <row r="4" spans="1:8" ht="15.75">
      <c r="A4" s="95" t="s">
        <v>25</v>
      </c>
      <c r="B4" s="95"/>
      <c r="C4" s="95"/>
      <c r="D4" s="95"/>
      <c r="E4" s="95"/>
      <c r="F4" s="95"/>
      <c r="G4" s="95"/>
      <c r="H4" s="95"/>
    </row>
    <row r="5" spans="1:8" ht="15.75">
      <c r="A5" s="96"/>
      <c r="B5" s="96"/>
      <c r="C5" s="96"/>
      <c r="D5" s="96"/>
      <c r="E5" s="96"/>
      <c r="F5" s="96"/>
      <c r="G5" s="96"/>
      <c r="H5" s="96"/>
    </row>
    <row r="6" spans="1:8" ht="18.75">
      <c r="A6" s="93" t="s">
        <v>26</v>
      </c>
      <c r="B6" s="93"/>
      <c r="C6" s="93"/>
      <c r="D6" s="93"/>
      <c r="E6" s="93"/>
      <c r="F6" s="93"/>
      <c r="G6" s="93"/>
      <c r="H6" s="93"/>
    </row>
    <row r="7" spans="1:8" ht="18.75">
      <c r="A7" s="22"/>
      <c r="B7" s="22"/>
      <c r="C7" s="23"/>
      <c r="D7" s="22"/>
      <c r="E7" s="24"/>
      <c r="F7" s="22"/>
      <c r="G7" s="22"/>
      <c r="H7" s="22"/>
    </row>
    <row r="8" spans="1:8">
      <c r="A8" s="88" t="s">
        <v>5</v>
      </c>
      <c r="B8" s="89" t="s">
        <v>27</v>
      </c>
      <c r="C8" s="91" t="s">
        <v>6</v>
      </c>
      <c r="D8" s="88" t="s">
        <v>28</v>
      </c>
      <c r="E8" s="92" t="s">
        <v>7</v>
      </c>
      <c r="F8" s="85" t="s">
        <v>8</v>
      </c>
      <c r="G8" s="85" t="s">
        <v>9</v>
      </c>
      <c r="H8" s="85" t="s">
        <v>10</v>
      </c>
    </row>
    <row r="9" spans="1:8">
      <c r="A9" s="88"/>
      <c r="B9" s="75"/>
      <c r="C9" s="91"/>
      <c r="D9" s="88"/>
      <c r="E9" s="92"/>
      <c r="F9" s="85"/>
      <c r="G9" s="85"/>
      <c r="H9" s="85"/>
    </row>
    <row r="10" spans="1:8" ht="33.75" customHeight="1">
      <c r="A10" s="88"/>
      <c r="B10" s="90"/>
      <c r="C10" s="91"/>
      <c r="D10" s="88"/>
      <c r="E10" s="92"/>
      <c r="F10" s="85"/>
      <c r="G10" s="85"/>
      <c r="H10" s="85"/>
    </row>
    <row r="11" spans="1:8" ht="15.75">
      <c r="A11" s="25">
        <v>1</v>
      </c>
      <c r="B11" s="26" t="s">
        <v>29</v>
      </c>
      <c r="C11" s="27" t="s">
        <v>30</v>
      </c>
      <c r="D11" s="27" t="s">
        <v>31</v>
      </c>
      <c r="E11" s="28" t="s">
        <v>32</v>
      </c>
      <c r="F11" s="29">
        <v>305</v>
      </c>
      <c r="G11" s="30">
        <v>1525.75</v>
      </c>
      <c r="H11" s="30">
        <f>F11*G11</f>
        <v>465353.75</v>
      </c>
    </row>
    <row r="12" spans="1:8" ht="31.5">
      <c r="A12" s="25">
        <v>2</v>
      </c>
      <c r="B12" s="26" t="s">
        <v>33</v>
      </c>
      <c r="C12" s="27" t="s">
        <v>34</v>
      </c>
      <c r="D12" s="27" t="s">
        <v>35</v>
      </c>
      <c r="E12" s="31" t="s">
        <v>32</v>
      </c>
      <c r="F12" s="32">
        <f>840*2</f>
        <v>1680</v>
      </c>
      <c r="G12" s="33">
        <v>220.83</v>
      </c>
      <c r="H12" s="30">
        <f t="shared" ref="H12:H26" si="0">F12*G12</f>
        <v>370994.4</v>
      </c>
    </row>
    <row r="13" spans="1:8" ht="31.5">
      <c r="A13" s="25">
        <v>3</v>
      </c>
      <c r="B13" s="26" t="s">
        <v>33</v>
      </c>
      <c r="C13" s="27" t="s">
        <v>34</v>
      </c>
      <c r="D13" s="27" t="s">
        <v>36</v>
      </c>
      <c r="E13" s="31" t="s">
        <v>32</v>
      </c>
      <c r="F13" s="32">
        <f>420*2</f>
        <v>840</v>
      </c>
      <c r="G13" s="30">
        <v>220.83</v>
      </c>
      <c r="H13" s="30">
        <f t="shared" si="0"/>
        <v>185497.2</v>
      </c>
    </row>
    <row r="14" spans="1:8" ht="31.5">
      <c r="A14" s="25">
        <v>4</v>
      </c>
      <c r="B14" s="26" t="s">
        <v>37</v>
      </c>
      <c r="C14" s="26" t="s">
        <v>38</v>
      </c>
      <c r="D14" s="27" t="s">
        <v>39</v>
      </c>
      <c r="E14" s="31" t="s">
        <v>40</v>
      </c>
      <c r="F14" s="32">
        <v>200</v>
      </c>
      <c r="G14" s="30">
        <v>18.170000000000002</v>
      </c>
      <c r="H14" s="30">
        <f t="shared" si="0"/>
        <v>3634.0000000000005</v>
      </c>
    </row>
    <row r="15" spans="1:8" ht="15.75">
      <c r="A15" s="25">
        <v>5</v>
      </c>
      <c r="B15" s="26" t="s">
        <v>41</v>
      </c>
      <c r="C15" s="27" t="s">
        <v>42</v>
      </c>
      <c r="D15" s="27" t="s">
        <v>43</v>
      </c>
      <c r="E15" s="28" t="s">
        <v>44</v>
      </c>
      <c r="F15" s="29">
        <v>20</v>
      </c>
      <c r="G15" s="30">
        <v>403.55</v>
      </c>
      <c r="H15" s="30">
        <f t="shared" si="0"/>
        <v>8071</v>
      </c>
    </row>
    <row r="16" spans="1:8" ht="31.5">
      <c r="A16" s="25">
        <v>6</v>
      </c>
      <c r="B16" s="26" t="s">
        <v>45</v>
      </c>
      <c r="C16" s="27" t="s">
        <v>46</v>
      </c>
      <c r="D16" s="27" t="s">
        <v>47</v>
      </c>
      <c r="E16" s="28" t="s">
        <v>32</v>
      </c>
      <c r="F16" s="34">
        <v>12000</v>
      </c>
      <c r="G16" s="33">
        <v>36.78125</v>
      </c>
      <c r="H16" s="30">
        <f t="shared" si="0"/>
        <v>441375</v>
      </c>
    </row>
    <row r="17" spans="1:8" ht="31.5">
      <c r="A17" s="25">
        <v>7</v>
      </c>
      <c r="B17" s="26" t="s">
        <v>48</v>
      </c>
      <c r="C17" s="27" t="s">
        <v>49</v>
      </c>
      <c r="D17" s="27" t="s">
        <v>50</v>
      </c>
      <c r="E17" s="28" t="s">
        <v>51</v>
      </c>
      <c r="F17" s="34">
        <v>400</v>
      </c>
      <c r="G17" s="33">
        <v>7.83</v>
      </c>
      <c r="H17" s="30">
        <f t="shared" si="0"/>
        <v>3132</v>
      </c>
    </row>
    <row r="18" spans="1:8" ht="15.75">
      <c r="A18" s="25">
        <v>8</v>
      </c>
      <c r="B18" s="26" t="s">
        <v>45</v>
      </c>
      <c r="C18" s="27" t="s">
        <v>52</v>
      </c>
      <c r="D18" s="27" t="s">
        <v>53</v>
      </c>
      <c r="E18" s="35" t="s">
        <v>51</v>
      </c>
      <c r="F18" s="34">
        <v>1000</v>
      </c>
      <c r="G18" s="33">
        <v>23.39</v>
      </c>
      <c r="H18" s="30">
        <f t="shared" si="0"/>
        <v>23390</v>
      </c>
    </row>
    <row r="19" spans="1:8" ht="31.5">
      <c r="A19" s="25">
        <v>9</v>
      </c>
      <c r="B19" s="26" t="s">
        <v>54</v>
      </c>
      <c r="C19" s="27" t="s">
        <v>55</v>
      </c>
      <c r="D19" s="36" t="s">
        <v>56</v>
      </c>
      <c r="E19" s="35" t="s">
        <v>57</v>
      </c>
      <c r="F19" s="34">
        <v>40</v>
      </c>
      <c r="G19" s="33">
        <v>157</v>
      </c>
      <c r="H19" s="30">
        <f t="shared" si="0"/>
        <v>6280</v>
      </c>
    </row>
    <row r="20" spans="1:8" ht="15.75">
      <c r="A20" s="25">
        <v>10</v>
      </c>
      <c r="B20" s="26" t="s">
        <v>54</v>
      </c>
      <c r="C20" s="27" t="s">
        <v>55</v>
      </c>
      <c r="D20" s="27" t="s">
        <v>58</v>
      </c>
      <c r="E20" s="35" t="s">
        <v>32</v>
      </c>
      <c r="F20" s="34">
        <v>2000</v>
      </c>
      <c r="G20" s="33">
        <v>10.54</v>
      </c>
      <c r="H20" s="30">
        <f t="shared" si="0"/>
        <v>21080</v>
      </c>
    </row>
    <row r="21" spans="1:8" ht="15.75">
      <c r="A21" s="25">
        <v>11</v>
      </c>
      <c r="B21" s="26" t="s">
        <v>59</v>
      </c>
      <c r="C21" s="27" t="s">
        <v>60</v>
      </c>
      <c r="D21" s="27" t="s">
        <v>61</v>
      </c>
      <c r="E21" s="35" t="s">
        <v>32</v>
      </c>
      <c r="F21" s="34">
        <v>1200</v>
      </c>
      <c r="G21" s="33">
        <v>5.7086666666666668</v>
      </c>
      <c r="H21" s="30">
        <f t="shared" si="0"/>
        <v>6850.4000000000005</v>
      </c>
    </row>
    <row r="22" spans="1:8" ht="15.75">
      <c r="A22" s="25">
        <v>12</v>
      </c>
      <c r="B22" s="26" t="s">
        <v>62</v>
      </c>
      <c r="C22" s="27" t="s">
        <v>63</v>
      </c>
      <c r="D22" s="27" t="s">
        <v>64</v>
      </c>
      <c r="E22" s="35" t="s">
        <v>32</v>
      </c>
      <c r="F22" s="37">
        <v>4200</v>
      </c>
      <c r="G22" s="30">
        <v>16.399999999999999</v>
      </c>
      <c r="H22" s="30">
        <f t="shared" si="0"/>
        <v>68880</v>
      </c>
    </row>
    <row r="23" spans="1:8" ht="31.5">
      <c r="A23" s="25">
        <v>13</v>
      </c>
      <c r="B23" s="26" t="s">
        <v>65</v>
      </c>
      <c r="C23" s="27" t="s">
        <v>66</v>
      </c>
      <c r="D23" s="27" t="s">
        <v>67</v>
      </c>
      <c r="E23" s="35" t="s">
        <v>32</v>
      </c>
      <c r="F23" s="34">
        <v>400</v>
      </c>
      <c r="G23" s="33">
        <v>15.799000000000001</v>
      </c>
      <c r="H23" s="30">
        <f t="shared" si="0"/>
        <v>6319.6</v>
      </c>
    </row>
    <row r="24" spans="1:8" ht="31.5">
      <c r="A24" s="25">
        <v>14</v>
      </c>
      <c r="B24" s="26" t="s">
        <v>65</v>
      </c>
      <c r="C24" s="27" t="s">
        <v>66</v>
      </c>
      <c r="D24" s="27" t="s">
        <v>68</v>
      </c>
      <c r="E24" s="38" t="s">
        <v>32</v>
      </c>
      <c r="F24" s="34">
        <v>400</v>
      </c>
      <c r="G24" s="33">
        <v>12.968999999999999</v>
      </c>
      <c r="H24" s="30">
        <f t="shared" si="0"/>
        <v>5187.5999999999995</v>
      </c>
    </row>
    <row r="25" spans="1:8" ht="15.75">
      <c r="A25" s="25">
        <v>15</v>
      </c>
      <c r="B25" s="26" t="s">
        <v>69</v>
      </c>
      <c r="C25" s="27" t="s">
        <v>70</v>
      </c>
      <c r="D25" s="27" t="s">
        <v>71</v>
      </c>
      <c r="E25" s="38" t="s">
        <v>57</v>
      </c>
      <c r="F25" s="39">
        <v>100</v>
      </c>
      <c r="G25" s="33">
        <v>1235.26</v>
      </c>
      <c r="H25" s="30">
        <f t="shared" si="0"/>
        <v>123526</v>
      </c>
    </row>
    <row r="26" spans="1:8" ht="31.5">
      <c r="A26" s="25">
        <v>16</v>
      </c>
      <c r="B26" s="40" t="s">
        <v>72</v>
      </c>
      <c r="C26" s="41" t="s">
        <v>73</v>
      </c>
      <c r="D26" s="41" t="s">
        <v>74</v>
      </c>
      <c r="E26" s="28" t="s">
        <v>75</v>
      </c>
      <c r="F26" s="29">
        <v>100</v>
      </c>
      <c r="G26" s="42">
        <v>12352.63</v>
      </c>
      <c r="H26" s="30">
        <f t="shared" si="0"/>
        <v>1235263</v>
      </c>
    </row>
    <row r="27" spans="1:8" ht="18.75">
      <c r="A27" s="86" t="s">
        <v>20</v>
      </c>
      <c r="B27" s="86"/>
      <c r="C27" s="86"/>
      <c r="D27" s="86"/>
      <c r="E27" s="86"/>
      <c r="F27" s="86"/>
      <c r="G27" s="86"/>
      <c r="H27" s="43">
        <f>SUM(H11:H26)</f>
        <v>2974833.95</v>
      </c>
    </row>
    <row r="28" spans="1:8" ht="15.75">
      <c r="A28" s="44"/>
      <c r="B28" s="44"/>
      <c r="C28" s="45"/>
      <c r="D28" s="45"/>
      <c r="E28" s="13"/>
      <c r="F28" s="46"/>
      <c r="G28" s="47"/>
      <c r="H28" s="48"/>
    </row>
    <row r="29" spans="1:8" ht="39" customHeight="1">
      <c r="A29" s="84"/>
      <c r="B29" s="84"/>
      <c r="C29" s="84"/>
      <c r="D29" s="49"/>
      <c r="E29" s="13"/>
      <c r="F29" s="84"/>
      <c r="G29" s="84"/>
      <c r="H29" s="84"/>
    </row>
    <row r="30" spans="1:8" ht="18.75">
      <c r="A30" s="50"/>
      <c r="B30" s="50"/>
      <c r="C30" s="49"/>
      <c r="D30" s="49"/>
      <c r="E30" s="13"/>
      <c r="F30" s="51"/>
      <c r="G30" s="52"/>
      <c r="H30" s="52"/>
    </row>
    <row r="31" spans="1:8" ht="18.75">
      <c r="A31" s="60"/>
      <c r="B31" s="60"/>
      <c r="C31" s="60"/>
      <c r="D31" s="60"/>
      <c r="E31" s="13"/>
      <c r="F31" s="87"/>
      <c r="G31" s="87"/>
      <c r="H31" s="87"/>
    </row>
    <row r="32" spans="1:8" ht="18.75">
      <c r="A32" s="49"/>
      <c r="B32" s="49"/>
      <c r="C32" s="49"/>
      <c r="D32" s="49"/>
      <c r="E32" s="13"/>
      <c r="F32" s="51"/>
      <c r="G32" s="83"/>
      <c r="H32" s="83"/>
    </row>
    <row r="33" spans="1:8" ht="18.75">
      <c r="A33" s="84"/>
      <c r="B33" s="84"/>
      <c r="C33" s="84"/>
      <c r="D33" s="49"/>
      <c r="E33" s="13"/>
      <c r="F33" s="83"/>
      <c r="G33" s="83"/>
      <c r="H33" s="83"/>
    </row>
  </sheetData>
  <mergeCells count="22">
    <mergeCell ref="A6:H6"/>
    <mergeCell ref="A1:H1"/>
    <mergeCell ref="A2:H2"/>
    <mergeCell ref="A3:H3"/>
    <mergeCell ref="A4:H4"/>
    <mergeCell ref="A5:H5"/>
    <mergeCell ref="G32:H32"/>
    <mergeCell ref="A33:C33"/>
    <mergeCell ref="F33:H33"/>
    <mergeCell ref="G8:G10"/>
    <mergeCell ref="H8:H10"/>
    <mergeCell ref="A27:G27"/>
    <mergeCell ref="A29:C29"/>
    <mergeCell ref="F29:H29"/>
    <mergeCell ref="A31:D31"/>
    <mergeCell ref="F31:H31"/>
    <mergeCell ref="A8:A10"/>
    <mergeCell ref="B8:B10"/>
    <mergeCell ref="C8:C10"/>
    <mergeCell ref="D8:D10"/>
    <mergeCell ref="E8:E10"/>
    <mergeCell ref="F8:F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J14" sqref="J14"/>
    </sheetView>
  </sheetViews>
  <sheetFormatPr defaultRowHeight="15"/>
  <cols>
    <col min="2" max="2" width="33" customWidth="1"/>
    <col min="6" max="6" width="15" customWidth="1"/>
  </cols>
  <sheetData>
    <row r="1" spans="1:6" ht="18.75">
      <c r="A1" s="65" t="s">
        <v>0</v>
      </c>
      <c r="B1" s="65"/>
      <c r="C1" s="65"/>
      <c r="D1" s="65"/>
      <c r="E1" s="65"/>
      <c r="F1" s="65"/>
    </row>
    <row r="2" spans="1:6" ht="18.75">
      <c r="A2" s="66" t="s">
        <v>1</v>
      </c>
      <c r="B2" s="66"/>
      <c r="C2" s="66"/>
      <c r="D2" s="66"/>
      <c r="E2" s="66"/>
      <c r="F2" s="66"/>
    </row>
    <row r="3" spans="1:6">
      <c r="A3" s="67" t="s">
        <v>2</v>
      </c>
      <c r="B3" s="67"/>
      <c r="C3" s="67"/>
      <c r="D3" s="67"/>
      <c r="E3" s="67"/>
      <c r="F3" s="67"/>
    </row>
    <row r="4" spans="1:6">
      <c r="A4" s="1"/>
      <c r="B4" s="1"/>
      <c r="C4" s="1"/>
      <c r="D4" s="1"/>
    </row>
    <row r="5" spans="1:6" ht="15.75">
      <c r="A5" s="68" t="s">
        <v>3</v>
      </c>
      <c r="B5" s="68"/>
      <c r="C5" s="68"/>
      <c r="D5" s="68"/>
      <c r="E5" s="68"/>
      <c r="F5" s="68"/>
    </row>
    <row r="6" spans="1:6" ht="15.75">
      <c r="A6" s="69"/>
      <c r="B6" s="69"/>
      <c r="C6" s="69"/>
      <c r="D6" s="69"/>
    </row>
    <row r="7" spans="1:6" ht="19.5" thickBot="1">
      <c r="A7" s="70" t="s">
        <v>76</v>
      </c>
      <c r="B7" s="70"/>
      <c r="C7" s="70"/>
      <c r="D7" s="70"/>
      <c r="E7" s="70"/>
      <c r="F7" s="70"/>
    </row>
    <row r="8" spans="1:6">
      <c r="A8" s="71" t="s">
        <v>5</v>
      </c>
      <c r="B8" s="74" t="s">
        <v>6</v>
      </c>
      <c r="C8" s="77" t="s">
        <v>7</v>
      </c>
      <c r="D8" s="80" t="s">
        <v>8</v>
      </c>
      <c r="E8" s="80" t="s">
        <v>9</v>
      </c>
      <c r="F8" s="62" t="s">
        <v>10</v>
      </c>
    </row>
    <row r="9" spans="1:6">
      <c r="A9" s="72"/>
      <c r="B9" s="75"/>
      <c r="C9" s="78"/>
      <c r="D9" s="81"/>
      <c r="E9" s="81"/>
      <c r="F9" s="63"/>
    </row>
    <row r="10" spans="1:6" ht="15.75" thickBot="1">
      <c r="A10" s="73"/>
      <c r="B10" s="76"/>
      <c r="C10" s="79"/>
      <c r="D10" s="82"/>
      <c r="E10" s="82"/>
      <c r="F10" s="64"/>
    </row>
    <row r="11" spans="1:6" ht="31.5">
      <c r="A11" s="53">
        <v>1</v>
      </c>
      <c r="B11" s="41" t="s">
        <v>77</v>
      </c>
      <c r="C11" s="53" t="s">
        <v>12</v>
      </c>
      <c r="D11" s="53">
        <f>49*2</f>
        <v>98</v>
      </c>
      <c r="E11" s="53">
        <v>339.5</v>
      </c>
      <c r="F11" s="54">
        <f t="shared" ref="F11:F13" si="0">D11*E11/1000</f>
        <v>33.271000000000001</v>
      </c>
    </row>
    <row r="12" spans="1:6" ht="31.5">
      <c r="A12" s="53">
        <v>2</v>
      </c>
      <c r="B12" s="41" t="s">
        <v>78</v>
      </c>
      <c r="C12" s="53" t="s">
        <v>12</v>
      </c>
      <c r="D12" s="53">
        <f t="shared" ref="D12:D13" si="1">49*2</f>
        <v>98</v>
      </c>
      <c r="E12" s="53">
        <v>339.5</v>
      </c>
      <c r="F12" s="54">
        <f t="shared" si="0"/>
        <v>33.271000000000001</v>
      </c>
    </row>
    <row r="13" spans="1:6" ht="32.25" thickBot="1">
      <c r="A13" s="53">
        <v>3</v>
      </c>
      <c r="B13" s="41" t="s">
        <v>79</v>
      </c>
      <c r="C13" s="53" t="s">
        <v>12</v>
      </c>
      <c r="D13" s="53">
        <f t="shared" si="1"/>
        <v>98</v>
      </c>
      <c r="E13" s="53">
        <v>339.5</v>
      </c>
      <c r="F13" s="54">
        <f t="shared" si="0"/>
        <v>33.271000000000001</v>
      </c>
    </row>
    <row r="14" spans="1:6" ht="19.5" thickBot="1">
      <c r="A14" s="97" t="s">
        <v>20</v>
      </c>
      <c r="B14" s="98"/>
      <c r="C14" s="98"/>
      <c r="D14" s="98"/>
      <c r="E14" s="98"/>
      <c r="F14" s="55">
        <f>SUM(F11:F13)</f>
        <v>99.813000000000002</v>
      </c>
    </row>
    <row r="15" spans="1:6" ht="15.75">
      <c r="A15" s="11"/>
      <c r="B15" s="12"/>
      <c r="C15" s="13"/>
      <c r="D15" s="14"/>
      <c r="E15" s="15"/>
      <c r="F15" s="16"/>
    </row>
    <row r="16" spans="1:6" ht="18.75">
      <c r="A16" s="58" t="s">
        <v>21</v>
      </c>
      <c r="B16" s="58"/>
      <c r="C16" s="13"/>
      <c r="D16" s="59" t="s">
        <v>22</v>
      </c>
      <c r="E16" s="59"/>
      <c r="F16" s="59"/>
    </row>
    <row r="17" spans="1:6" ht="18.75">
      <c r="A17" s="17"/>
      <c r="B17" s="18"/>
      <c r="C17" s="19"/>
      <c r="D17" s="20"/>
      <c r="E17" s="21"/>
      <c r="F17" s="21"/>
    </row>
    <row r="18" spans="1:6" ht="18.75">
      <c r="A18" s="60" t="s">
        <v>23</v>
      </c>
      <c r="B18" s="60"/>
      <c r="C18" s="60"/>
      <c r="D18" s="61" t="s">
        <v>24</v>
      </c>
      <c r="E18" s="61"/>
      <c r="F18" s="61"/>
    </row>
  </sheetData>
  <mergeCells count="17">
    <mergeCell ref="F8:F10"/>
    <mergeCell ref="A1:F1"/>
    <mergeCell ref="A2:F2"/>
    <mergeCell ref="A3:F3"/>
    <mergeCell ref="A5:F5"/>
    <mergeCell ref="A6:D6"/>
    <mergeCell ref="A7:F7"/>
    <mergeCell ref="A8:A10"/>
    <mergeCell ref="B8:B10"/>
    <mergeCell ref="C8:C10"/>
    <mergeCell ref="D8:D10"/>
    <mergeCell ref="E8:E10"/>
    <mergeCell ref="A14:E14"/>
    <mergeCell ref="A16:B16"/>
    <mergeCell ref="D16:F16"/>
    <mergeCell ref="A18:C18"/>
    <mergeCell ref="D18:F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2210</vt:lpstr>
      <vt:lpstr>2220</vt:lpstr>
      <vt:lpstr>2230</vt:lpstr>
      <vt:lpstr>'2220'!Область_печати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2021-09-03T07:42:34Z</dcterms:modified>
</cp:coreProperties>
</file>