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4520" windowHeight="1183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7" i="1"/>
  <c r="J17" s="1"/>
  <c r="L17"/>
  <c r="M17" s="1"/>
  <c r="F17"/>
  <c r="G17"/>
  <c r="I17"/>
  <c r="I16"/>
  <c r="I19" s="1"/>
  <c r="H17"/>
  <c r="H16"/>
  <c r="L16" s="1"/>
  <c r="P5"/>
  <c r="P6" s="1"/>
  <c r="P7" s="1"/>
  <c r="P8" s="1"/>
  <c r="P9" s="1"/>
  <c r="P10" s="1"/>
  <c r="P11" s="1"/>
  <c r="P12" s="1"/>
  <c r="P13" s="1"/>
  <c r="P14" s="1"/>
  <c r="P15" s="1"/>
  <c r="P16" s="1"/>
  <c r="P17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G13"/>
  <c r="F13" s="1"/>
  <c r="H5"/>
  <c r="G5" s="1"/>
  <c r="F5" s="1"/>
  <c r="H6"/>
  <c r="H7"/>
  <c r="L7" s="1"/>
  <c r="K7" s="1"/>
  <c r="H8"/>
  <c r="H9"/>
  <c r="H10"/>
  <c r="G10" s="1"/>
  <c r="F10" s="1"/>
  <c r="H11"/>
  <c r="H12"/>
  <c r="H13"/>
  <c r="H14"/>
  <c r="H15"/>
  <c r="B6"/>
  <c r="B7" s="1"/>
  <c r="B8" s="1"/>
  <c r="B9" s="1"/>
  <c r="B10" s="1"/>
  <c r="B11" s="1"/>
  <c r="B12" s="1"/>
  <c r="B13" s="1"/>
  <c r="B14" s="1"/>
  <c r="B15" s="1"/>
  <c r="B16" s="1"/>
  <c r="B17" s="1"/>
  <c r="F14" l="1"/>
  <c r="N15"/>
  <c r="M16"/>
  <c r="K16"/>
  <c r="J16" s="1"/>
  <c r="G14"/>
  <c r="N16"/>
  <c r="L13"/>
  <c r="N17"/>
  <c r="L14"/>
  <c r="G15"/>
  <c r="F15" s="1"/>
  <c r="L15"/>
  <c r="G16"/>
  <c r="F16" s="1"/>
  <c r="L10"/>
  <c r="K10" s="1"/>
  <c r="L5"/>
  <c r="G12"/>
  <c r="F12" s="1"/>
  <c r="L12"/>
  <c r="N12" s="1"/>
  <c r="G11"/>
  <c r="F11" s="1"/>
  <c r="L11"/>
  <c r="N11" s="1"/>
  <c r="G9"/>
  <c r="F9" s="1"/>
  <c r="L9"/>
  <c r="N9" s="1"/>
  <c r="L8"/>
  <c r="G8"/>
  <c r="F8" s="1"/>
  <c r="J7"/>
  <c r="N7"/>
  <c r="G7"/>
  <c r="F7" s="1"/>
  <c r="M7"/>
  <c r="G6"/>
  <c r="F6" s="1"/>
  <c r="L6"/>
  <c r="M14" l="1"/>
  <c r="J14"/>
  <c r="K14"/>
  <c r="K13"/>
  <c r="M13"/>
  <c r="J13"/>
  <c r="N14"/>
  <c r="N13"/>
  <c r="J15"/>
  <c r="K15"/>
  <c r="M15"/>
  <c r="N10"/>
  <c r="J10"/>
  <c r="M10"/>
  <c r="N5"/>
  <c r="M5"/>
  <c r="K5"/>
  <c r="J5" s="1"/>
  <c r="J12"/>
  <c r="K12"/>
  <c r="M12"/>
  <c r="M11"/>
  <c r="K11"/>
  <c r="J11" s="1"/>
  <c r="K9"/>
  <c r="J9" s="1"/>
  <c r="M9"/>
  <c r="K8"/>
  <c r="J8" s="1"/>
  <c r="N8"/>
  <c r="M8"/>
  <c r="K6"/>
  <c r="J6" s="1"/>
  <c r="M6"/>
  <c r="N6"/>
  <c r="H4" l="1"/>
  <c r="G4" s="1"/>
  <c r="L4" l="1"/>
  <c r="F4"/>
  <c r="K4" l="1"/>
  <c r="J4" s="1"/>
  <c r="M4"/>
  <c r="M19" s="1"/>
  <c r="N4"/>
</calcChain>
</file>

<file path=xl/comments1.xml><?xml version="1.0" encoding="utf-8"?>
<comments xmlns="http://schemas.openxmlformats.org/spreadsheetml/2006/main">
  <authors>
    <author>Автор</author>
  </authors>
  <commentList>
    <comment ref="Q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розрахунковий курс евро/грн</t>
        </r>
      </text>
    </comment>
  </commentList>
</comments>
</file>

<file path=xl/sharedStrings.xml><?xml version="1.0" encoding="utf-8"?>
<sst xmlns="http://schemas.openxmlformats.org/spreadsheetml/2006/main" count="62" uniqueCount="47">
  <si>
    <t xml:space="preserve"> №з/п</t>
  </si>
  <si>
    <t>Назва реактиву, або еквівалент</t>
  </si>
  <si>
    <t>Од.вим.</t>
  </si>
  <si>
    <t>Загальна кіль-кість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</si>
  <si>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</si>
  <si>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</si>
  <si>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</si>
  <si>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</si>
  <si>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</si>
  <si>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</si>
  <si>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         ДК 021:2015  </t>
  </si>
  <si>
    <t>НАЦІОНАЛЬНИЙ КЛАСИФІКАТОР УКРАЇНИ Класифікатор медичних виробів НК 024:2019</t>
  </si>
  <si>
    <t>Загальна вартість</t>
  </si>
  <si>
    <t>Вартість за договором</t>
  </si>
  <si>
    <t>шт</t>
  </si>
  <si>
    <t>фл</t>
  </si>
  <si>
    <t>BCG- Х10</t>
  </si>
  <si>
    <t>BGС-05</t>
  </si>
  <si>
    <t>BGM-20</t>
  </si>
  <si>
    <t>BGS-20</t>
  </si>
  <si>
    <t>BGP-01</t>
  </si>
  <si>
    <t>BGB-12</t>
  </si>
  <si>
    <t>BGB-30</t>
  </si>
  <si>
    <t>BGM-GEL1</t>
  </si>
  <si>
    <t>BCG-04</t>
  </si>
  <si>
    <t>OTC-S1</t>
  </si>
  <si>
    <t>OSP-06</t>
  </si>
  <si>
    <t>OSP-07A</t>
  </si>
  <si>
    <t>58054 - Імплант кістково-хрящевого матриксу</t>
  </si>
  <si>
    <t>Стерильний виріб, що розсмоктується, розроблений для імплантації з метою корекції кістково-хрящових дефектів. ХС колагенова ксеноматриця 50х26х4 мм</t>
  </si>
  <si>
    <t>Стерильний виріб, що розсмоктується, розроблений для імплантації з метою корекції кістково-хрящових дефектів.  Мінеральна кісткова матриця у вигляді кортикальних гранул для відновлення дефектів кісткової ткани по 0,5 гр. 0,5-1,0 мм. Стерильна.</t>
  </si>
  <si>
    <t>Стерильний виріб, що розсмоктується, розроблений для імплантації з метою корекції кістково-хрящових дефектів. Мінеральна кісткова матриця у вигляді кортикальних та губчатих гранул для відновлення дефектів кісткової ткани  по 2,0 гр. 0,5-1,0 мм. Стерильна.</t>
  </si>
  <si>
    <t>Стерильний виріб, що розсмоктується, розроблений для імплантації з метою корекції кістково-хрящових дефектів. Мінеральна кісткова матриця у вигляді губчатих гранул для відновлення дефектів кісткової ткани по 2 гр. 0,5-1mm. Стерильна.</t>
  </si>
  <si>
    <t>Стерильний виріб, що розсмоктується, розроблений для імплантації з метою корекції кістково-хрящових дефектів. Губчатий матеріал у вигляді колагенової пасти тваринного походження, деантигенизований, неалергений, ліофілізований, здатний на резорбцію, флакон 0,3г. Стерильний.</t>
  </si>
  <si>
    <t>Стерильний виріб, що розсмоктується, розроблений для імплантації з метою корекції кістково-хрящових дефектів. Натуральний остеоіндуктивний матеріал, деантигенизований, без колагену у вигляді губчатого блоку розміром 10x10x20 мм. Для аугментації відростка та заповнення дефектів кісткової тканини. Стерильний.</t>
  </si>
  <si>
    <t>Стерильний виріб, що розсмоктується, розроблений для імплантації з метою корекції кістково-хрящових дефектів. Натуральний остеоіндуктивний матеріал, деантигенизований, без колагену у вигляді губчатого блоку розміром  25x10x5 мм. Для аугментації відростка та заповнення дефектів кісткової тканини. Стерильний.</t>
  </si>
  <si>
    <t>Стерильний виріб, що розсмоктується, розроблений для імплантації з метою корекції кістково-хрящових дефектів. Гідрогель, що складається з мінеральних гранул кортикальної та губчатої структури, очищених від ліпідів та протеїнів. Неалергений. Гранули 0,5-1,0 мм, шприц 1мл. Стерильний.</t>
  </si>
  <si>
    <t>Стерильний виріб, що розсмоктується, розроблений для імплантації з метою корекції кістково-хрящових дефектів.  Натуральна мембрана кінського походження деантигена, ліфілізована, колагенова мембрана повного розсмоктування. Для спрямованної тканинної регенерації. Розмір 40x30x0,2 мм. Стерильна.</t>
  </si>
  <si>
    <t>Стерильний виріб, що розсмоктується, розроблений для імплантації з метою корекції кістково-хрящових дефектів. Натуральна мембрана кінського походження деантигена, ліфілізована 40x30x0,2 мм. Губчатої структури, повного розсмоктування. Для аугментації гребня; для закриття дефектів з очікуємою швидкою регенерацією.Стерильна.</t>
  </si>
  <si>
    <t xml:space="preserve"> Стерильний виріб, що розсмоктується, розроблений для імплантації з метою корекції кістково-хрящових дефектів. Мінеральна кісткова матриця у вигляд клину з губчатої кісткової тканини,  50х40х10 мм. Для  заповнення дефектів кісткової тканини. Стерильна.</t>
  </si>
  <si>
    <t>Стерильний виріб, що розсмоктується, розроблений для імплантації з метою корекції кістково-хрящових дефектів.  Мінеральна кісткова матриця у вигляді двоганику з губчатої кісткової тканини, 50х20х10мм.  Для  заповнення дефектів кісткової тканини. Стерильна.</t>
  </si>
  <si>
    <t>Продукція медичного призначення крім лікарських засобів: 33695000-8</t>
  </si>
  <si>
    <t>Медико-технічне завдання на матеріали тваринного походження для кістково-хрящевої регенерації онкогеметологічних пацієнтів для Кріобанку Центру служби крові в 2021 році</t>
  </si>
  <si>
    <t xml:space="preserve">OGS-Gell </t>
  </si>
  <si>
    <t xml:space="preserve">OGS-AC5 </t>
  </si>
  <si>
    <t xml:space="preserve"> Стерильний виріб, у вигляді гелю, що розсмоктується, розроблений на основі гранул колагену 1 типу, розміром 0,5-1 мм, для стимулювання диференціювання остеобластів та ангіогенезу при імплантації з метою корекції кістково-хрящових дефектів.  В наборі - 3 шприци/1мл</t>
  </si>
  <si>
    <t xml:space="preserve">  Стерильний виріб, у вигляді гранул, що розсмоктується, розроблений на основі колагену 1 типу, для стимулювання  ангіогенезу при імплантації з метою корекції кістково-хрящових дефектів.  В наборі - 3 шприци/1млгранули - 3 фл/0,5 сс</t>
  </si>
</sst>
</file>

<file path=xl/styles.xml><?xml version="1.0" encoding="utf-8"?>
<styleSheet xmlns="http://schemas.openxmlformats.org/spreadsheetml/2006/main">
  <numFmts count="1">
    <numFmt numFmtId="164" formatCode="#,##0.00\ [$грн.-422];[Red]\-#,##0.00\ [$грн.-422]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RotisSansSerif"/>
      <family val="2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5" fillId="0" borderId="0"/>
    <xf numFmtId="0" fontId="11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4" fontId="13" fillId="0" borderId="0" applyBorder="0" applyProtection="0"/>
    <xf numFmtId="0" fontId="14" fillId="0" borderId="0"/>
    <xf numFmtId="0" fontId="15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2" fontId="3" fillId="0" borderId="0" xfId="1" applyNumberFormat="1" applyFont="1" applyBorder="1" applyAlignment="1">
      <alignment vertical="top"/>
    </xf>
    <xf numFmtId="2" fontId="6" fillId="0" borderId="0" xfId="1" applyNumberFormat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/>
    </xf>
    <xf numFmtId="0" fontId="7" fillId="0" borderId="3" xfId="1" applyFont="1" applyBorder="1" applyAlignment="1">
      <alignment vertical="top"/>
    </xf>
    <xf numFmtId="0" fontId="2" fillId="0" borderId="0" xfId="1" applyAlignment="1">
      <alignment horizontal="center"/>
    </xf>
    <xf numFmtId="0" fontId="2" fillId="0" borderId="0" xfId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7" fillId="0" borderId="2" xfId="1" applyNumberFormat="1" applyFont="1" applyFill="1" applyBorder="1" applyAlignment="1">
      <alignment vertical="top"/>
    </xf>
    <xf numFmtId="0" fontId="17" fillId="0" borderId="2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/>
    </xf>
    <xf numFmtId="0" fontId="17" fillId="0" borderId="2" xfId="1" applyFont="1" applyFill="1" applyBorder="1" applyAlignment="1">
      <alignment horizontal="center" vertical="top" wrapText="1"/>
    </xf>
    <xf numFmtId="2" fontId="17" fillId="0" borderId="2" xfId="1" applyNumberFormat="1" applyFont="1" applyFill="1" applyBorder="1" applyAlignment="1">
      <alignment vertical="top" wrapText="1"/>
    </xf>
    <xf numFmtId="2" fontId="17" fillId="2" borderId="2" xfId="1" applyNumberFormat="1" applyFont="1" applyFill="1" applyBorder="1" applyAlignment="1">
      <alignment vertical="top" wrapText="1"/>
    </xf>
    <xf numFmtId="0" fontId="18" fillId="2" borderId="2" xfId="1" applyFont="1" applyFill="1" applyBorder="1" applyAlignment="1">
      <alignment vertical="top" wrapText="1"/>
    </xf>
    <xf numFmtId="0" fontId="19" fillId="0" borderId="4" xfId="1" applyFont="1" applyBorder="1" applyAlignment="1">
      <alignment vertical="top"/>
    </xf>
    <xf numFmtId="0" fontId="20" fillId="2" borderId="2" xfId="1" applyFont="1" applyFill="1" applyBorder="1" applyAlignment="1">
      <alignment vertical="top" wrapText="1"/>
    </xf>
    <xf numFmtId="0" fontId="17" fillId="0" borderId="2" xfId="2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 vertical="top"/>
    </xf>
    <xf numFmtId="4" fontId="21" fillId="0" borderId="2" xfId="2" applyNumberFormat="1" applyFont="1" applyBorder="1" applyAlignment="1">
      <alignment vertical="top"/>
    </xf>
    <xf numFmtId="4" fontId="19" fillId="0" borderId="2" xfId="1" applyNumberFormat="1" applyFont="1" applyBorder="1" applyAlignment="1">
      <alignment vertical="top"/>
    </xf>
    <xf numFmtId="4" fontId="21" fillId="0" borderId="5" xfId="2" applyNumberFormat="1" applyFont="1" applyBorder="1" applyAlignment="1">
      <alignment vertical="top"/>
    </xf>
    <xf numFmtId="0" fontId="19" fillId="0" borderId="2" xfId="1" applyFont="1" applyBorder="1" applyAlignment="1">
      <alignment vertical="top"/>
    </xf>
    <xf numFmtId="2" fontId="21" fillId="0" borderId="2" xfId="1" applyNumberFormat="1" applyFont="1" applyFill="1" applyBorder="1" applyAlignment="1">
      <alignment vertical="top" wrapText="1"/>
    </xf>
    <xf numFmtId="0" fontId="19" fillId="0" borderId="2" xfId="1" applyFont="1" applyBorder="1" applyAlignment="1">
      <alignment vertical="top" wrapText="1"/>
    </xf>
    <xf numFmtId="0" fontId="20" fillId="0" borderId="2" xfId="1" applyFont="1" applyBorder="1" applyAlignment="1">
      <alignment vertical="top" wrapText="1"/>
    </xf>
    <xf numFmtId="0" fontId="20" fillId="0" borderId="6" xfId="1" applyFont="1" applyBorder="1" applyAlignment="1">
      <alignment vertical="top" wrapText="1"/>
    </xf>
    <xf numFmtId="0" fontId="19" fillId="2" borderId="2" xfId="1" applyFont="1" applyFill="1" applyBorder="1" applyAlignment="1">
      <alignment vertical="top"/>
    </xf>
    <xf numFmtId="0" fontId="19" fillId="0" borderId="0" xfId="1" applyFont="1" applyBorder="1" applyAlignment="1">
      <alignment vertical="top"/>
    </xf>
    <xf numFmtId="0" fontId="17" fillId="0" borderId="0" xfId="2" applyFont="1" applyBorder="1" applyAlignment="1">
      <alignment vertical="top" wrapText="1"/>
    </xf>
    <xf numFmtId="0" fontId="19" fillId="0" borderId="0" xfId="1" applyFont="1" applyBorder="1" applyAlignment="1">
      <alignment horizontal="center" vertical="top"/>
    </xf>
    <xf numFmtId="4" fontId="21" fillId="0" borderId="0" xfId="2" applyNumberFormat="1" applyFont="1" applyBorder="1" applyAlignment="1">
      <alignment vertical="top"/>
    </xf>
    <xf numFmtId="4" fontId="19" fillId="0" borderId="0" xfId="1" applyNumberFormat="1" applyFont="1" applyBorder="1" applyAlignment="1">
      <alignment vertical="top"/>
    </xf>
    <xf numFmtId="2" fontId="21" fillId="0" borderId="0" xfId="1" applyNumberFormat="1" applyFont="1" applyFill="1" applyBorder="1" applyAlignment="1">
      <alignment vertical="top" wrapText="1"/>
    </xf>
    <xf numFmtId="0" fontId="19" fillId="0" borderId="0" xfId="1" applyFont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19" fillId="0" borderId="0" xfId="1" applyFont="1" applyAlignment="1">
      <alignment vertical="top"/>
    </xf>
    <xf numFmtId="0" fontId="18" fillId="0" borderId="1" xfId="1" applyFont="1" applyBorder="1" applyAlignment="1">
      <alignment horizontal="left" vertical="top"/>
    </xf>
  </cellXfs>
  <cellStyles count="13"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2 2" xfId="9"/>
    <cellStyle name="Обычный 2 3" xfId="10"/>
    <cellStyle name="Обычный 3" xfId="11"/>
    <cellStyle name="Обычный 3 2" xfId="1"/>
    <cellStyle name="Обычный 4" xfId="2"/>
    <cellStyle name="Процентный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topLeftCell="B1" zoomScale="90" zoomScaleNormal="90" workbookViewId="0">
      <selection activeCell="E41" sqref="E41"/>
    </sheetView>
  </sheetViews>
  <sheetFormatPr defaultRowHeight="14.25"/>
  <cols>
    <col min="1" max="1" width="11.42578125" style="1" hidden="1" customWidth="1"/>
    <col min="2" max="2" width="6.5703125" style="1" customWidth="1"/>
    <col min="3" max="3" width="44.7109375" style="1" customWidth="1"/>
    <col min="4" max="4" width="8" style="1" customWidth="1"/>
    <col min="5" max="5" width="11.5703125" style="11" customWidth="1"/>
    <col min="6" max="6" width="11.140625" style="1" customWidth="1"/>
    <col min="7" max="7" width="10.42578125" style="1" customWidth="1"/>
    <col min="8" max="8" width="13.140625" style="1" customWidth="1"/>
    <col min="9" max="9" width="12.42578125" style="1" customWidth="1"/>
    <col min="10" max="10" width="11.28515625" style="1" customWidth="1"/>
    <col min="11" max="11" width="11.140625" style="1" customWidth="1"/>
    <col min="12" max="12" width="13.140625" style="1" customWidth="1"/>
    <col min="13" max="14" width="12" style="1" customWidth="1"/>
    <col min="15" max="15" width="27" style="1" customWidth="1"/>
    <col min="16" max="16" width="27.140625" style="12" customWidth="1"/>
    <col min="17" max="16384" width="9.140625" style="1"/>
  </cols>
  <sheetData>
    <row r="2" spans="1:17" ht="26.25" customHeight="1">
      <c r="B2" s="43"/>
      <c r="C2" s="44" t="s">
        <v>42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61.5" customHeight="1">
      <c r="B3" s="15" t="s">
        <v>0</v>
      </c>
      <c r="C3" s="16" t="s">
        <v>1</v>
      </c>
      <c r="D3" s="17" t="s">
        <v>2</v>
      </c>
      <c r="E3" s="18" t="s">
        <v>3</v>
      </c>
      <c r="F3" s="19" t="s">
        <v>4</v>
      </c>
      <c r="G3" s="19" t="s">
        <v>5</v>
      </c>
      <c r="H3" s="16" t="s">
        <v>6</v>
      </c>
      <c r="I3" s="20" t="s">
        <v>7</v>
      </c>
      <c r="J3" s="20" t="s">
        <v>4</v>
      </c>
      <c r="K3" s="20" t="s">
        <v>5</v>
      </c>
      <c r="L3" s="21" t="s">
        <v>8</v>
      </c>
      <c r="M3" s="20" t="s">
        <v>7</v>
      </c>
      <c r="N3" s="20" t="s">
        <v>9</v>
      </c>
      <c r="O3" s="20" t="s">
        <v>10</v>
      </c>
      <c r="P3" s="20" t="s">
        <v>11</v>
      </c>
      <c r="Q3" s="2">
        <v>33.4</v>
      </c>
    </row>
    <row r="4" spans="1:17" ht="39.75" customHeight="1">
      <c r="A4" s="1" t="s">
        <v>16</v>
      </c>
      <c r="B4" s="22">
        <v>1</v>
      </c>
      <c r="C4" s="23" t="s">
        <v>29</v>
      </c>
      <c r="D4" s="24" t="s">
        <v>14</v>
      </c>
      <c r="E4" s="25">
        <v>5</v>
      </c>
      <c r="F4" s="26">
        <f>H4-G4</f>
        <v>2875.583333333333</v>
      </c>
      <c r="G4" s="27">
        <f>H4/6</f>
        <v>575.11666666666667</v>
      </c>
      <c r="H4" s="26">
        <f>I4/E4</f>
        <v>3450.7</v>
      </c>
      <c r="I4" s="26">
        <v>17253.5</v>
      </c>
      <c r="J4" s="28">
        <f>L4-K4</f>
        <v>3076.8741666666665</v>
      </c>
      <c r="K4" s="26">
        <f>L4/6</f>
        <v>615.3748333333333</v>
      </c>
      <c r="L4" s="29">
        <f>H4*1.07</f>
        <v>3692.2489999999998</v>
      </c>
      <c r="M4" s="26">
        <f>L4*E4</f>
        <v>18461.244999999999</v>
      </c>
      <c r="N4" s="26">
        <f>(H4+L4)/2</f>
        <v>3571.4744999999998</v>
      </c>
      <c r="O4" s="30" t="s">
        <v>41</v>
      </c>
      <c r="P4" s="31" t="s">
        <v>28</v>
      </c>
    </row>
    <row r="5" spans="1:17" ht="65.25" customHeight="1">
      <c r="A5" s="1" t="s">
        <v>17</v>
      </c>
      <c r="B5" s="29">
        <v>2</v>
      </c>
      <c r="C5" s="32" t="s">
        <v>30</v>
      </c>
      <c r="D5" s="24" t="s">
        <v>15</v>
      </c>
      <c r="E5" s="25">
        <v>15</v>
      </c>
      <c r="F5" s="26">
        <f t="shared" ref="F5:F17" si="0">H5-G5</f>
        <v>1542.3583333333336</v>
      </c>
      <c r="G5" s="27">
        <f t="shared" ref="G5:G17" si="1">H5/6</f>
        <v>308.47166666666669</v>
      </c>
      <c r="H5" s="26">
        <f t="shared" ref="H5:H15" si="2">I5/E5</f>
        <v>1850.8300000000002</v>
      </c>
      <c r="I5" s="26">
        <v>27762.45</v>
      </c>
      <c r="J5" s="28">
        <f t="shared" ref="J5:J17" si="3">L5-K5</f>
        <v>1650.3234166666671</v>
      </c>
      <c r="K5" s="26">
        <f t="shared" ref="K5:K17" si="4">L5/6</f>
        <v>330.06468333333339</v>
      </c>
      <c r="L5" s="29">
        <f t="shared" ref="L5:L17" si="5">H5*1.07</f>
        <v>1980.3881000000003</v>
      </c>
      <c r="M5" s="26">
        <f t="shared" ref="M5:M17" si="6">L5*E5</f>
        <v>29705.821500000005</v>
      </c>
      <c r="N5" s="26">
        <f t="shared" ref="N5:N17" si="7">(H5+L5)/2</f>
        <v>1915.6090500000003</v>
      </c>
      <c r="O5" s="30" t="str">
        <f>O4</f>
        <v>Продукція медичного призначення крім лікарських засобів: 33695000-8</v>
      </c>
      <c r="P5" s="31" t="str">
        <f>P4</f>
        <v>58054 - Імплант кістково-хрящевого матриксу</v>
      </c>
    </row>
    <row r="6" spans="1:17" ht="78" customHeight="1">
      <c r="A6" s="1" t="s">
        <v>18</v>
      </c>
      <c r="B6" s="29">
        <f>B5+1</f>
        <v>3</v>
      </c>
      <c r="C6" s="32" t="s">
        <v>31</v>
      </c>
      <c r="D6" s="24" t="s">
        <v>15</v>
      </c>
      <c r="E6" s="25">
        <v>10</v>
      </c>
      <c r="F6" s="26">
        <f t="shared" si="0"/>
        <v>4574.791666666667</v>
      </c>
      <c r="G6" s="27">
        <f t="shared" si="1"/>
        <v>914.95833333333337</v>
      </c>
      <c r="H6" s="26">
        <f t="shared" si="2"/>
        <v>5489.75</v>
      </c>
      <c r="I6" s="26">
        <v>54897.5</v>
      </c>
      <c r="J6" s="28">
        <f t="shared" si="3"/>
        <v>4895.0270833333334</v>
      </c>
      <c r="K6" s="26">
        <f t="shared" si="4"/>
        <v>979.00541666666675</v>
      </c>
      <c r="L6" s="29">
        <f t="shared" si="5"/>
        <v>5874.0325000000003</v>
      </c>
      <c r="M6" s="26">
        <f t="shared" si="6"/>
        <v>58740.325000000004</v>
      </c>
      <c r="N6" s="26">
        <f t="shared" si="7"/>
        <v>5681.8912500000006</v>
      </c>
      <c r="O6" s="30" t="str">
        <f t="shared" ref="O6:O17" si="8">O5</f>
        <v>Продукція медичного призначення крім лікарських засобів: 33695000-8</v>
      </c>
      <c r="P6" s="31" t="str">
        <f t="shared" ref="P6:P17" si="9">P5</f>
        <v>58054 - Імплант кістково-хрящевого матриксу</v>
      </c>
    </row>
    <row r="7" spans="1:17" ht="63" customHeight="1">
      <c r="A7" s="1" t="s">
        <v>19</v>
      </c>
      <c r="B7" s="29">
        <f t="shared" ref="B7:B17" si="10">B6+1</f>
        <v>4</v>
      </c>
      <c r="C7" s="32" t="s">
        <v>32</v>
      </c>
      <c r="D7" s="24" t="s">
        <v>15</v>
      </c>
      <c r="E7" s="25">
        <v>10</v>
      </c>
      <c r="F7" s="26">
        <f t="shared" si="0"/>
        <v>4574.791666666667</v>
      </c>
      <c r="G7" s="27">
        <f t="shared" si="1"/>
        <v>914.95833333333337</v>
      </c>
      <c r="H7" s="26">
        <f t="shared" si="2"/>
        <v>5489.75</v>
      </c>
      <c r="I7" s="26">
        <v>54897.5</v>
      </c>
      <c r="J7" s="28">
        <f t="shared" si="3"/>
        <v>4895.0270833333334</v>
      </c>
      <c r="K7" s="26">
        <f t="shared" si="4"/>
        <v>979.00541666666675</v>
      </c>
      <c r="L7" s="29">
        <f t="shared" si="5"/>
        <v>5874.0325000000003</v>
      </c>
      <c r="M7" s="26">
        <f t="shared" si="6"/>
        <v>58740.325000000004</v>
      </c>
      <c r="N7" s="26">
        <f t="shared" si="7"/>
        <v>5681.8912500000006</v>
      </c>
      <c r="O7" s="30" t="str">
        <f t="shared" si="8"/>
        <v>Продукція медичного призначення крім лікарських засобів: 33695000-8</v>
      </c>
      <c r="P7" s="31" t="str">
        <f t="shared" si="9"/>
        <v>58054 - Імплант кістково-хрящевого матриксу</v>
      </c>
    </row>
    <row r="8" spans="1:17" ht="77.25" customHeight="1">
      <c r="A8" s="1" t="s">
        <v>20</v>
      </c>
      <c r="B8" s="29">
        <f t="shared" si="10"/>
        <v>5</v>
      </c>
      <c r="C8" s="32" t="s">
        <v>33</v>
      </c>
      <c r="D8" s="24" t="s">
        <v>14</v>
      </c>
      <c r="E8" s="25">
        <v>8</v>
      </c>
      <c r="F8" s="26">
        <f t="shared" si="0"/>
        <v>2039.0500000000002</v>
      </c>
      <c r="G8" s="27">
        <f t="shared" si="1"/>
        <v>407.81</v>
      </c>
      <c r="H8" s="26">
        <f t="shared" si="2"/>
        <v>2446.86</v>
      </c>
      <c r="I8" s="26">
        <v>19574.88</v>
      </c>
      <c r="J8" s="28">
        <f t="shared" si="3"/>
        <v>2181.7835000000005</v>
      </c>
      <c r="K8" s="26">
        <f t="shared" si="4"/>
        <v>436.35670000000005</v>
      </c>
      <c r="L8" s="29">
        <f t="shared" si="5"/>
        <v>2618.1402000000003</v>
      </c>
      <c r="M8" s="26">
        <f t="shared" si="6"/>
        <v>20945.121600000002</v>
      </c>
      <c r="N8" s="26">
        <f t="shared" si="7"/>
        <v>2532.5001000000002</v>
      </c>
      <c r="O8" s="30" t="str">
        <f t="shared" si="8"/>
        <v>Продукція медичного призначення крім лікарських засобів: 33695000-8</v>
      </c>
      <c r="P8" s="31" t="str">
        <f t="shared" si="9"/>
        <v>58054 - Імплант кістково-хрящевого матриксу</v>
      </c>
    </row>
    <row r="9" spans="1:17" ht="89.25" customHeight="1">
      <c r="A9" s="1" t="s">
        <v>21</v>
      </c>
      <c r="B9" s="29">
        <f t="shared" si="10"/>
        <v>6</v>
      </c>
      <c r="C9" s="32" t="s">
        <v>34</v>
      </c>
      <c r="D9" s="24" t="s">
        <v>14</v>
      </c>
      <c r="E9" s="25">
        <v>10</v>
      </c>
      <c r="F9" s="26">
        <f t="shared" si="0"/>
        <v>4836.208333333333</v>
      </c>
      <c r="G9" s="27">
        <f t="shared" si="1"/>
        <v>967.24166666666667</v>
      </c>
      <c r="H9" s="26">
        <f t="shared" si="2"/>
        <v>5803.45</v>
      </c>
      <c r="I9" s="26">
        <v>58034.5</v>
      </c>
      <c r="J9" s="28">
        <f t="shared" si="3"/>
        <v>5174.7429166666661</v>
      </c>
      <c r="K9" s="26">
        <f t="shared" si="4"/>
        <v>1034.9485833333333</v>
      </c>
      <c r="L9" s="29">
        <f t="shared" si="5"/>
        <v>6209.6914999999999</v>
      </c>
      <c r="M9" s="26">
        <f t="shared" si="6"/>
        <v>62096.915000000001</v>
      </c>
      <c r="N9" s="26">
        <f t="shared" si="7"/>
        <v>6006.5707499999999</v>
      </c>
      <c r="O9" s="30" t="str">
        <f t="shared" si="8"/>
        <v>Продукція медичного призначення крім лікарських засобів: 33695000-8</v>
      </c>
      <c r="P9" s="31" t="str">
        <f t="shared" si="9"/>
        <v>58054 - Імплант кістково-хрящевого матриксу</v>
      </c>
    </row>
    <row r="10" spans="1:17" ht="87.75" customHeight="1">
      <c r="A10" s="1" t="s">
        <v>22</v>
      </c>
      <c r="B10" s="29">
        <f t="shared" si="10"/>
        <v>7</v>
      </c>
      <c r="C10" s="32" t="s">
        <v>35</v>
      </c>
      <c r="D10" s="24" t="s">
        <v>14</v>
      </c>
      <c r="E10" s="25">
        <v>8</v>
      </c>
      <c r="F10" s="26">
        <f t="shared" si="0"/>
        <v>7711.7916666666661</v>
      </c>
      <c r="G10" s="27">
        <f t="shared" si="1"/>
        <v>1542.3583333333333</v>
      </c>
      <c r="H10" s="26">
        <f t="shared" si="2"/>
        <v>9254.15</v>
      </c>
      <c r="I10" s="26">
        <v>74033.2</v>
      </c>
      <c r="J10" s="28">
        <f t="shared" si="3"/>
        <v>8251.6170833333344</v>
      </c>
      <c r="K10" s="26">
        <f t="shared" si="4"/>
        <v>1650.3234166666668</v>
      </c>
      <c r="L10" s="29">
        <f t="shared" si="5"/>
        <v>9901.9405000000006</v>
      </c>
      <c r="M10" s="26">
        <f t="shared" si="6"/>
        <v>79215.524000000005</v>
      </c>
      <c r="N10" s="26">
        <f t="shared" si="7"/>
        <v>9578.0452499999992</v>
      </c>
      <c r="O10" s="30" t="str">
        <f t="shared" si="8"/>
        <v>Продукція медичного призначення крім лікарських засобів: 33695000-8</v>
      </c>
      <c r="P10" s="31" t="str">
        <f t="shared" si="9"/>
        <v>58054 - Імплант кістково-хрящевого матриксу</v>
      </c>
    </row>
    <row r="11" spans="1:17" ht="78.75" customHeight="1">
      <c r="A11" s="1" t="s">
        <v>23</v>
      </c>
      <c r="B11" s="29">
        <f t="shared" si="10"/>
        <v>8</v>
      </c>
      <c r="C11" s="32" t="s">
        <v>36</v>
      </c>
      <c r="D11" s="24" t="s">
        <v>14</v>
      </c>
      <c r="E11" s="25">
        <v>10</v>
      </c>
      <c r="F11" s="26">
        <f t="shared" si="0"/>
        <v>2195.9</v>
      </c>
      <c r="G11" s="27">
        <f t="shared" si="1"/>
        <v>439.18</v>
      </c>
      <c r="H11" s="26">
        <f t="shared" si="2"/>
        <v>2635.08</v>
      </c>
      <c r="I11" s="26">
        <v>26350.799999999999</v>
      </c>
      <c r="J11" s="28">
        <f t="shared" si="3"/>
        <v>2349.6130000000003</v>
      </c>
      <c r="K11" s="26">
        <f t="shared" si="4"/>
        <v>469.92260000000005</v>
      </c>
      <c r="L11" s="29">
        <f t="shared" si="5"/>
        <v>2819.5356000000002</v>
      </c>
      <c r="M11" s="26">
        <f t="shared" si="6"/>
        <v>28195.356</v>
      </c>
      <c r="N11" s="26">
        <f t="shared" si="7"/>
        <v>2727.3078</v>
      </c>
      <c r="O11" s="30" t="str">
        <f t="shared" si="8"/>
        <v>Продукція медичного призначення крім лікарських засобів: 33695000-8</v>
      </c>
      <c r="P11" s="31" t="str">
        <f t="shared" si="9"/>
        <v>58054 - Імплант кістково-хрящевого матриксу</v>
      </c>
    </row>
    <row r="12" spans="1:17" ht="96.75" customHeight="1">
      <c r="A12" s="1" t="s">
        <v>24</v>
      </c>
      <c r="B12" s="29">
        <f t="shared" si="10"/>
        <v>9</v>
      </c>
      <c r="C12" s="32" t="s">
        <v>37</v>
      </c>
      <c r="D12" s="24" t="s">
        <v>14</v>
      </c>
      <c r="E12" s="25">
        <v>8</v>
      </c>
      <c r="F12" s="26">
        <f t="shared" si="0"/>
        <v>3529.125</v>
      </c>
      <c r="G12" s="27">
        <f t="shared" si="1"/>
        <v>705.82499999999993</v>
      </c>
      <c r="H12" s="26">
        <f t="shared" si="2"/>
        <v>4234.95</v>
      </c>
      <c r="I12" s="26">
        <v>33879.599999999999</v>
      </c>
      <c r="J12" s="28">
        <f t="shared" si="3"/>
        <v>3776.1637499999997</v>
      </c>
      <c r="K12" s="26">
        <f t="shared" si="4"/>
        <v>755.23275000000001</v>
      </c>
      <c r="L12" s="29">
        <f t="shared" si="5"/>
        <v>4531.3964999999998</v>
      </c>
      <c r="M12" s="26">
        <f t="shared" si="6"/>
        <v>36251.171999999999</v>
      </c>
      <c r="N12" s="26">
        <f t="shared" si="7"/>
        <v>4383.1732499999998</v>
      </c>
      <c r="O12" s="30" t="str">
        <f t="shared" si="8"/>
        <v>Продукція медичного призначення крім лікарських засобів: 33695000-8</v>
      </c>
      <c r="P12" s="31" t="str">
        <f t="shared" si="9"/>
        <v>58054 - Імплант кістково-хрящевого матриксу</v>
      </c>
    </row>
    <row r="13" spans="1:17" ht="90" customHeight="1">
      <c r="A13" s="1" t="s">
        <v>25</v>
      </c>
      <c r="B13" s="29">
        <f t="shared" si="10"/>
        <v>10</v>
      </c>
      <c r="C13" s="32" t="s">
        <v>38</v>
      </c>
      <c r="D13" s="24" t="s">
        <v>14</v>
      </c>
      <c r="E13" s="25">
        <v>2</v>
      </c>
      <c r="F13" s="26">
        <f t="shared" si="0"/>
        <v>4444.083333333333</v>
      </c>
      <c r="G13" s="27">
        <f t="shared" si="1"/>
        <v>888.81666666666661</v>
      </c>
      <c r="H13" s="26">
        <f t="shared" si="2"/>
        <v>5332.9</v>
      </c>
      <c r="I13" s="26">
        <v>10665.8</v>
      </c>
      <c r="J13" s="28">
        <f t="shared" si="3"/>
        <v>4755.1691666666666</v>
      </c>
      <c r="K13" s="26">
        <f t="shared" si="4"/>
        <v>951.03383333333329</v>
      </c>
      <c r="L13" s="29">
        <f>H13*1.07</f>
        <v>5706.2029999999995</v>
      </c>
      <c r="M13" s="26">
        <f t="shared" si="6"/>
        <v>11412.405999999999</v>
      </c>
      <c r="N13" s="26">
        <f t="shared" si="7"/>
        <v>5519.5514999999996</v>
      </c>
      <c r="O13" s="30" t="str">
        <f t="shared" si="8"/>
        <v>Продукція медичного призначення крім лікарських засобів: 33695000-8</v>
      </c>
      <c r="P13" s="31" t="str">
        <f t="shared" si="9"/>
        <v>58054 - Імплант кістково-хрящевого матриксу</v>
      </c>
    </row>
    <row r="14" spans="1:17" ht="64.5" customHeight="1">
      <c r="A14" s="1" t="s">
        <v>26</v>
      </c>
      <c r="B14" s="29">
        <f t="shared" si="10"/>
        <v>11</v>
      </c>
      <c r="C14" s="32" t="s">
        <v>39</v>
      </c>
      <c r="D14" s="24" t="s">
        <v>14</v>
      </c>
      <c r="E14" s="25">
        <v>1</v>
      </c>
      <c r="F14" s="26">
        <f t="shared" si="0"/>
        <v>14247.208333333334</v>
      </c>
      <c r="G14" s="27">
        <f t="shared" si="1"/>
        <v>2849.4416666666671</v>
      </c>
      <c r="H14" s="26">
        <f t="shared" si="2"/>
        <v>17096.650000000001</v>
      </c>
      <c r="I14" s="26">
        <v>17096.650000000001</v>
      </c>
      <c r="J14" s="28">
        <f t="shared" si="3"/>
        <v>15244.512916666668</v>
      </c>
      <c r="K14" s="26">
        <f t="shared" si="4"/>
        <v>3048.902583333334</v>
      </c>
      <c r="L14" s="29">
        <f t="shared" si="5"/>
        <v>18293.415500000003</v>
      </c>
      <c r="M14" s="26">
        <f t="shared" si="6"/>
        <v>18293.415500000003</v>
      </c>
      <c r="N14" s="26">
        <f t="shared" si="7"/>
        <v>17695.032750000002</v>
      </c>
      <c r="O14" s="30" t="str">
        <f t="shared" si="8"/>
        <v>Продукція медичного призначення крім лікарських засобів: 33695000-8</v>
      </c>
      <c r="P14" s="31" t="str">
        <f t="shared" si="9"/>
        <v>58054 - Імплант кістково-хрящевого матриксу</v>
      </c>
    </row>
    <row r="15" spans="1:17" ht="79.5" customHeight="1">
      <c r="A15" s="1" t="s">
        <v>27</v>
      </c>
      <c r="B15" s="29">
        <f t="shared" si="10"/>
        <v>12</v>
      </c>
      <c r="C15" s="33" t="s">
        <v>40</v>
      </c>
      <c r="D15" s="24" t="s">
        <v>14</v>
      </c>
      <c r="E15" s="25">
        <v>1</v>
      </c>
      <c r="F15" s="26">
        <f t="shared" si="0"/>
        <v>12678.708333333334</v>
      </c>
      <c r="G15" s="27">
        <f t="shared" si="1"/>
        <v>2535.7416666666668</v>
      </c>
      <c r="H15" s="26">
        <f t="shared" si="2"/>
        <v>15214.45</v>
      </c>
      <c r="I15" s="26">
        <v>15214.45</v>
      </c>
      <c r="J15" s="28">
        <f t="shared" si="3"/>
        <v>13566.217916666668</v>
      </c>
      <c r="K15" s="26">
        <f t="shared" si="4"/>
        <v>2713.2435833333334</v>
      </c>
      <c r="L15" s="29">
        <f t="shared" si="5"/>
        <v>16279.461500000001</v>
      </c>
      <c r="M15" s="26">
        <f t="shared" si="6"/>
        <v>16279.461500000001</v>
      </c>
      <c r="N15" s="26">
        <f t="shared" si="7"/>
        <v>15746.955750000001</v>
      </c>
      <c r="O15" s="30" t="str">
        <f t="shared" si="8"/>
        <v>Продукція медичного призначення крім лікарських засобів: 33695000-8</v>
      </c>
      <c r="P15" s="31" t="str">
        <f t="shared" si="9"/>
        <v>58054 - Імплант кістково-хрящевого матриксу</v>
      </c>
    </row>
    <row r="16" spans="1:17" ht="78.75" customHeight="1">
      <c r="A16" s="13" t="s">
        <v>43</v>
      </c>
      <c r="B16" s="34">
        <f t="shared" si="10"/>
        <v>13</v>
      </c>
      <c r="C16" s="42" t="s">
        <v>45</v>
      </c>
      <c r="D16" s="24" t="s">
        <v>14</v>
      </c>
      <c r="E16" s="25">
        <v>4</v>
      </c>
      <c r="F16" s="26">
        <f t="shared" si="0"/>
        <v>8365.3333333333321</v>
      </c>
      <c r="G16" s="27">
        <f t="shared" si="1"/>
        <v>1673.0666666666666</v>
      </c>
      <c r="H16" s="26">
        <f>320*31.37</f>
        <v>10038.4</v>
      </c>
      <c r="I16" s="26">
        <f>H16*E16</f>
        <v>40153.599999999999</v>
      </c>
      <c r="J16" s="26">
        <f t="shared" si="3"/>
        <v>8950.9066666666658</v>
      </c>
      <c r="K16" s="26">
        <f t="shared" si="4"/>
        <v>1790.1813333333332</v>
      </c>
      <c r="L16" s="29">
        <f t="shared" si="5"/>
        <v>10741.088</v>
      </c>
      <c r="M16" s="26">
        <f t="shared" si="6"/>
        <v>42964.351999999999</v>
      </c>
      <c r="N16" s="26">
        <f t="shared" si="7"/>
        <v>10389.743999999999</v>
      </c>
      <c r="O16" s="30" t="str">
        <f t="shared" si="8"/>
        <v>Продукція медичного призначення крім лікарських засобів: 33695000-8</v>
      </c>
      <c r="P16" s="31" t="str">
        <f t="shared" si="9"/>
        <v>58054 - Імплант кістково-хрящевого матриксу</v>
      </c>
    </row>
    <row r="17" spans="1:16" ht="78.75" customHeight="1">
      <c r="A17" s="14" t="s">
        <v>44</v>
      </c>
      <c r="B17" s="34">
        <f t="shared" si="10"/>
        <v>14</v>
      </c>
      <c r="C17" s="42" t="s">
        <v>46</v>
      </c>
      <c r="D17" s="24" t="s">
        <v>14</v>
      </c>
      <c r="E17" s="25">
        <v>4</v>
      </c>
      <c r="F17" s="26">
        <f t="shared" si="0"/>
        <v>8365.3333333333321</v>
      </c>
      <c r="G17" s="27">
        <f t="shared" si="1"/>
        <v>1673.0666666666666</v>
      </c>
      <c r="H17" s="26">
        <f>320*31.37</f>
        <v>10038.4</v>
      </c>
      <c r="I17" s="26">
        <f>H17*E17</f>
        <v>40153.599999999999</v>
      </c>
      <c r="J17" s="26">
        <f t="shared" si="3"/>
        <v>8950.9066666666658</v>
      </c>
      <c r="K17" s="26">
        <f t="shared" si="4"/>
        <v>1790.1813333333332</v>
      </c>
      <c r="L17" s="29">
        <f t="shared" si="5"/>
        <v>10741.088</v>
      </c>
      <c r="M17" s="26">
        <f t="shared" si="6"/>
        <v>42964.351999999999</v>
      </c>
      <c r="N17" s="26">
        <f t="shared" si="7"/>
        <v>10389.743999999999</v>
      </c>
      <c r="O17" s="30" t="str">
        <f t="shared" si="8"/>
        <v>Продукція медичного призначення крім лікарських засобів: 33695000-8</v>
      </c>
      <c r="P17" s="31" t="str">
        <f t="shared" si="9"/>
        <v>58054 - Імплант кістково-хрящевого матриксу</v>
      </c>
    </row>
    <row r="18" spans="1:16" ht="36.75" customHeight="1">
      <c r="B18" s="35"/>
      <c r="C18" s="43"/>
      <c r="D18" s="36"/>
      <c r="E18" s="37"/>
      <c r="F18" s="38"/>
      <c r="G18" s="39"/>
      <c r="H18" s="38"/>
      <c r="I18" s="38"/>
      <c r="J18" s="38"/>
      <c r="K18" s="38"/>
      <c r="L18" s="35"/>
      <c r="M18" s="38"/>
      <c r="N18" s="38"/>
      <c r="O18" s="40"/>
      <c r="P18" s="41"/>
    </row>
    <row r="19" spans="1:16" ht="15.75">
      <c r="B19" s="3"/>
      <c r="C19" s="4" t="s">
        <v>12</v>
      </c>
      <c r="D19" s="4"/>
      <c r="E19" s="5"/>
      <c r="F19" s="6"/>
      <c r="G19" s="6"/>
      <c r="H19" s="6"/>
      <c r="I19" s="6">
        <f>SUM(I4:I18)</f>
        <v>489968.02999999997</v>
      </c>
      <c r="J19" s="6"/>
      <c r="K19" s="6"/>
      <c r="L19" s="6"/>
      <c r="M19" s="6">
        <f>SUM(M4:M17)</f>
        <v>524265.79210000014</v>
      </c>
      <c r="N19" s="6"/>
      <c r="O19" s="7"/>
      <c r="P19" s="8"/>
    </row>
    <row r="20" spans="1:16" ht="16.5" thickBot="1">
      <c r="B20" s="3"/>
      <c r="C20" s="4" t="s">
        <v>13</v>
      </c>
      <c r="D20" s="3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8"/>
    </row>
    <row r="21" spans="1:16" ht="15" thickTop="1"/>
  </sheetData>
  <mergeCells count="1">
    <mergeCell ref="C2:P2"/>
  </mergeCells>
  <pageMargins left="0.15748031496062992" right="0.23622047244094491" top="0.35433070866141736" bottom="0.27559055118110237" header="0.15748031496062992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2021-09-29T07:53:37Z</cp:lastPrinted>
  <dcterms:created xsi:type="dcterms:W3CDTF">2021-08-02T11:26:45Z</dcterms:created>
  <dcterms:modified xsi:type="dcterms:W3CDTF">2021-10-01T09:34:38Z</dcterms:modified>
</cp:coreProperties>
</file>