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FLASH DRIVE\Відкриті торги 2025 з особливостями\2220\Реагенти КДЛ ДОДАТКОВО  сисмех 305671,33  15 нам\"/>
    </mc:Choice>
  </mc:AlternateContent>
  <xr:revisionPtr revIDLastSave="0" documentId="8_{8E20FD0C-BEFD-46A9-A48A-CE2722DA9A0A}" xr6:coauthVersionLast="36" xr6:coauthVersionMax="36" xr10:uidLastSave="{00000000-0000-0000-0000-000000000000}"/>
  <bookViews>
    <workbookView xWindow="0" yWindow="0" windowWidth="28800" windowHeight="12225" activeTab="1" xr2:uid="{4E359D16-8094-4A40-989A-4524DA30A899}"/>
  </bookViews>
  <sheets>
    <sheet name="Аркуш1" sheetId="1" r:id="rId1"/>
    <sheet name="Аркуш2" sheetId="2" r:id="rId2"/>
  </sheets>
  <externalReferences>
    <externalReference r:id="rId3"/>
  </externalReferences>
  <definedNames>
    <definedName name="_xlnm.Print_Area" localSheetId="0">Аркуш1!$A$2:$R$23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6" i="2" l="1"/>
  <c r="N7" i="2"/>
  <c r="N15" i="2"/>
  <c r="N17" i="2"/>
  <c r="L19" i="2"/>
  <c r="M19" i="2" s="1"/>
  <c r="K19" i="2"/>
  <c r="I19" i="2"/>
  <c r="G19" i="2"/>
  <c r="L18" i="2"/>
  <c r="M18" i="2" s="1"/>
  <c r="K18" i="2"/>
  <c r="I18" i="2"/>
  <c r="G18" i="2"/>
  <c r="L17" i="2"/>
  <c r="M17" i="2" s="1"/>
  <c r="K17" i="2"/>
  <c r="I17" i="2"/>
  <c r="G17" i="2"/>
  <c r="L16" i="2"/>
  <c r="M16" i="2" s="1"/>
  <c r="K16" i="2"/>
  <c r="I16" i="2"/>
  <c r="G16" i="2"/>
  <c r="L15" i="2"/>
  <c r="M15" i="2" s="1"/>
  <c r="K15" i="2"/>
  <c r="I15" i="2"/>
  <c r="G15" i="2"/>
  <c r="L14" i="2"/>
  <c r="M14" i="2" s="1"/>
  <c r="K14" i="2"/>
  <c r="I14" i="2"/>
  <c r="G14" i="2"/>
  <c r="L13" i="2"/>
  <c r="M13" i="2" s="1"/>
  <c r="K13" i="2"/>
  <c r="I13" i="2"/>
  <c r="G13" i="2"/>
  <c r="L12" i="2"/>
  <c r="M12" i="2" s="1"/>
  <c r="K12" i="2"/>
  <c r="I12" i="2"/>
  <c r="G12" i="2"/>
  <c r="L11" i="2"/>
  <c r="M11" i="2" s="1"/>
  <c r="K11" i="2"/>
  <c r="I11" i="2"/>
  <c r="G11" i="2"/>
  <c r="L10" i="2"/>
  <c r="M10" i="2" s="1"/>
  <c r="K10" i="2"/>
  <c r="I10" i="2"/>
  <c r="G10" i="2"/>
  <c r="L9" i="2"/>
  <c r="M9" i="2" s="1"/>
  <c r="K9" i="2"/>
  <c r="I9" i="2"/>
  <c r="G9" i="2"/>
  <c r="L8" i="2"/>
  <c r="M8" i="2" s="1"/>
  <c r="K8" i="2"/>
  <c r="I8" i="2"/>
  <c r="G8" i="2"/>
  <c r="L7" i="2"/>
  <c r="M7" i="2" s="1"/>
  <c r="K7" i="2"/>
  <c r="I7" i="2"/>
  <c r="G7" i="2"/>
  <c r="M6" i="2"/>
  <c r="L6" i="2"/>
  <c r="K6" i="2"/>
  <c r="I6" i="2"/>
  <c r="G6" i="2"/>
  <c r="L5" i="2"/>
  <c r="M5" i="2" s="1"/>
  <c r="K5" i="2"/>
  <c r="I5" i="2"/>
  <c r="G5" i="2"/>
  <c r="O10" i="1"/>
  <c r="O11" i="1"/>
  <c r="O19" i="1"/>
  <c r="N6" i="1"/>
  <c r="O6" i="1" s="1"/>
  <c r="N7" i="1"/>
  <c r="O7" i="1" s="1"/>
  <c r="N8" i="1"/>
  <c r="O8" i="1" s="1"/>
  <c r="N9" i="1"/>
  <c r="O9" i="1" s="1"/>
  <c r="N10" i="1"/>
  <c r="N11" i="1"/>
  <c r="N12" i="1"/>
  <c r="O12" i="1" s="1"/>
  <c r="N13" i="1"/>
  <c r="O13" i="1" s="1"/>
  <c r="N14" i="1"/>
  <c r="O14" i="1" s="1"/>
  <c r="N15" i="1"/>
  <c r="O15" i="1" s="1"/>
  <c r="N16" i="1"/>
  <c r="O16" i="1" s="1"/>
  <c r="N17" i="1"/>
  <c r="O17" i="1" s="1"/>
  <c r="N18" i="1"/>
  <c r="O18" i="1" s="1"/>
  <c r="N19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X17" i="1"/>
  <c r="N10" i="2" l="1"/>
  <c r="N13" i="2"/>
  <c r="N5" i="2"/>
  <c r="N12" i="2"/>
  <c r="N14" i="2"/>
  <c r="N19" i="2"/>
  <c r="N11" i="2"/>
  <c r="O15" i="2"/>
  <c r="Q15" i="2" s="1"/>
  <c r="P15" i="2"/>
  <c r="N18" i="2"/>
  <c r="N9" i="2"/>
  <c r="P17" i="2"/>
  <c r="O17" i="2"/>
  <c r="Q17" i="2" s="1"/>
  <c r="N8" i="2"/>
  <c r="N16" i="2"/>
  <c r="P7" i="2"/>
  <c r="O7" i="2"/>
  <c r="Q7" i="2" s="1"/>
  <c r="P6" i="2"/>
  <c r="O6" i="2"/>
  <c r="Q6" i="2" s="1"/>
  <c r="K20" i="2"/>
  <c r="G20" i="2"/>
  <c r="I20" i="2"/>
  <c r="M20" i="2"/>
  <c r="C12" i="1"/>
  <c r="O5" i="2" l="1"/>
  <c r="P5" i="2"/>
  <c r="O10" i="2"/>
  <c r="Q10" i="2" s="1"/>
  <c r="P10" i="2"/>
  <c r="O16" i="2"/>
  <c r="Q16" i="2" s="1"/>
  <c r="P16" i="2"/>
  <c r="O11" i="2"/>
  <c r="Q11" i="2" s="1"/>
  <c r="P11" i="2"/>
  <c r="P9" i="2"/>
  <c r="O9" i="2"/>
  <c r="Q9" i="2" s="1"/>
  <c r="O18" i="2"/>
  <c r="Q18" i="2" s="1"/>
  <c r="P18" i="2"/>
  <c r="P8" i="2"/>
  <c r="O8" i="2"/>
  <c r="Q8" i="2" s="1"/>
  <c r="O19" i="2"/>
  <c r="Q19" i="2" s="1"/>
  <c r="P19" i="2"/>
  <c r="P13" i="2"/>
  <c r="O13" i="2"/>
  <c r="Q13" i="2" s="1"/>
  <c r="O14" i="2"/>
  <c r="Q14" i="2" s="1"/>
  <c r="P14" i="2"/>
  <c r="O12" i="2"/>
  <c r="Q12" i="2" s="1"/>
  <c r="P12" i="2"/>
  <c r="C13" i="1"/>
  <c r="C14" i="1"/>
  <c r="K5" i="1"/>
  <c r="M5" i="1"/>
  <c r="Q5" i="2" l="1"/>
  <c r="O20" i="2"/>
  <c r="Q20" i="2" s="1"/>
  <c r="K20" i="1"/>
  <c r="M20" i="1"/>
  <c r="I5" i="1" l="1"/>
  <c r="N5" i="1"/>
  <c r="O5" i="1" s="1"/>
  <c r="I20" i="1" l="1"/>
  <c r="O20" i="1"/>
</calcChain>
</file>

<file path=xl/sharedStrings.xml><?xml version="1.0" encoding="utf-8"?>
<sst xmlns="http://schemas.openxmlformats.org/spreadsheetml/2006/main" count="173" uniqueCount="83">
  <si>
    <t>пак</t>
  </si>
  <si>
    <t>фл</t>
  </si>
  <si>
    <t>Найменування товару</t>
  </si>
  <si>
    <t>Форма випуску</t>
  </si>
  <si>
    <t>Загалом</t>
  </si>
  <si>
    <t>Цінова пропозиція фірми №1, з ПДВ за 1 одиницю, грн.</t>
  </si>
  <si>
    <t>Загальна сума фірми №1, грн.</t>
  </si>
  <si>
    <t>Ціна середня, з ПДВ, грн.</t>
  </si>
  <si>
    <t>Загальна сума, грн.</t>
  </si>
  <si>
    <t xml:space="preserve">НАЦІОНАЛЬНИЙ КЛАСИФІКАТОР УКРАЇНИ
Єдиний закупівельний словник ДК 021:2015  </t>
  </si>
  <si>
    <t>Відомості про державну реєстрацію/технічний регламент</t>
  </si>
  <si>
    <t>Цінова пропозиція фірми №2, з ПДВ за 1 одиницю, грн.</t>
  </si>
  <si>
    <t>Загальна сума фірми №2, грн.</t>
  </si>
  <si>
    <t>Цінова пропозиція фірми №3, з ПДВ за 1 одиницю, грн.</t>
  </si>
  <si>
    <t>Загальна сума фірми №3, грн.</t>
  </si>
  <si>
    <t>55855 - Підрахунок клітин крові IVD, реагент</t>
  </si>
  <si>
    <t>59058 - Миючий / очищуючий розчин ІВД, для автоматизованих / полуавтоматізіванних систем</t>
  </si>
  <si>
    <t>55866 - Підрахунок клітин крові IVD, (діагностика in vitro), контрольний матеріал</t>
  </si>
  <si>
    <t>55866 - Підрахунок клітин крові IVD, контрольний матеріал</t>
  </si>
  <si>
    <t>Реагент CELLPACK®, 20 л</t>
  </si>
  <si>
    <t>Реагент STROMATOLYSER®-WH, лізуючий розчин, 3*500 мл</t>
  </si>
  <si>
    <t>Матеріал контрольний  ЕЙТЧЕК-3WP-N, 1.5  mL (мл)/EIGHTCHECK™-3WP-N, 1.5 mL</t>
  </si>
  <si>
    <t>Матеріал контрольний  ЕЙТЧЕК-3WP-L, 1.5  mL (мл)/EIGHTCHECK™-3WP-L, 1.5 mL</t>
  </si>
  <si>
    <t>Матеріал контрольний  ЕЙТЧЕК-3WP-H, 1.5  mL (мл)/EIGHTCHECK™-3WP-H, 1.5 mL</t>
  </si>
  <si>
    <t>Реагент CELLPACK® DCL, 20  L (л) / CELLPACK® DCL, 20L</t>
  </si>
  <si>
    <t>Код та назва національного Класифікатору медичних виробів НК 024:2023</t>
  </si>
  <si>
    <t>Клініка</t>
  </si>
  <si>
    <t>Експрес</t>
  </si>
  <si>
    <t>Універсальна картка на 4000 тестів ШОЕ/Universal  Card for 4000 ESR test</t>
  </si>
  <si>
    <t>шт</t>
  </si>
  <si>
    <t>ДК 021:2015 33696200-7 Реактиви для аналізів крові</t>
  </si>
  <si>
    <t>Декларація про відповідність №5 від 06.01.2025</t>
  </si>
  <si>
    <t>Декларація про відповідність №4 від 02.12.2024</t>
  </si>
  <si>
    <t>Декларація про відповідність №1/ALF від 30.12.2024</t>
  </si>
  <si>
    <t>Контроль ІКСЕН-Л ЧЕК  L1, 3 mL (мл)/XN-L CHECK™ L1, 3.0mL</t>
  </si>
  <si>
    <t>Контроль ІКСЕН-Л ЧЕК  L2, 3 mL (мл)/XN-L CHECK™ L2, 3.0mL</t>
  </si>
  <si>
    <t>Контроль ІКСЕН-Л ЧЕК  L3, 3 mL (мл)XN-L CHECK™ L3, 3.0mL</t>
  </si>
  <si>
    <t>Декларація про відповідність №2 від 02.12.2024</t>
  </si>
  <si>
    <t xml:space="preserve">Медико-технічні вимоги на закупівлю реагентів та витратних матеріалів для Українського Референс-центру з клінічної лабораторної діагностики та метрології  в 2025 р. </t>
  </si>
  <si>
    <t>55970 - Швидкість осідання
еритроцитів (ШОЕ) IVD, набір</t>
  </si>
  <si>
    <t xml:space="preserve">Загальна кількість </t>
  </si>
  <si>
    <t>Реагенти до гематологічних аналізаторів Sysmex XP-300, Sysmex XN-L 550, до аналізатору ШОЕ TEST1</t>
  </si>
  <si>
    <t>Реагент  SULFOLYSER®, 500 mL (мл) x 3 / SULFOLYSER®, 500 mL x 3</t>
  </si>
  <si>
    <t xml:space="preserve"> №з/п</t>
  </si>
  <si>
    <t xml:space="preserve"> № позиції в потребі</t>
  </si>
  <si>
    <t>Завідувачка відділу експрес-діагностики Референс-лабораторії Українського Референс-центру з клінічної лабораторної діагностики та метрології</t>
  </si>
  <si>
    <t>Вікторія МЕЛЬНИК</t>
  </si>
  <si>
    <t xml:space="preserve">Реагент  SULFOLYSER®, 5 L (л) / SULFOLYSER®, 5 L </t>
  </si>
  <si>
    <t>Реагент Fluorocell™ WDF, 22 mL (мл) х 2 / Fluorocell™ WDF,22ml x 2</t>
  </si>
  <si>
    <t>Реагент Lysercell™ WDF, 2 L (л) х 2 / Lysercell™ WDF, 2 L</t>
  </si>
  <si>
    <t>Реагент CELLCLEAN® WDF, 50 mL (мл) / CELLCLEAN® WDF, 50 Ml</t>
  </si>
  <si>
    <t>Контрольна цінова пропозиція</t>
  </si>
  <si>
    <t>Загальна сума контрольної цінової пропозиції</t>
  </si>
  <si>
    <t xml:space="preserve">Різниця в ціновій пропозиції </t>
  </si>
  <si>
    <t>Різниця в загальній сумі</t>
  </si>
  <si>
    <t>джерело</t>
  </si>
  <si>
    <t>ТОВ "Лабвіта" дистрибютор офіційний</t>
  </si>
  <si>
    <t>20% 
UA-2025-09-17-005914-a</t>
  </si>
  <si>
    <t>20%
UA-2025-07-25-007561-a</t>
  </si>
  <si>
    <t>20%
UA-2025-04-14-008458-a</t>
  </si>
  <si>
    <t>20%
UA-2025-08-28-005069-a</t>
  </si>
  <si>
    <t>Заступник генерального директора з фінансово-економічних та юридичних питань</t>
  </si>
  <si>
    <t>Вячеслав</t>
  </si>
  <si>
    <t>ФЕДОРОВ</t>
  </si>
  <si>
    <t>Провідний економіст</t>
  </si>
  <si>
    <t>Ігор</t>
  </si>
  <si>
    <t>РАБЕНКО</t>
  </si>
  <si>
    <t>P1727</t>
  </si>
  <si>
    <t>P1728</t>
  </si>
  <si>
    <t>P1729</t>
  </si>
  <si>
    <t>P1730</t>
  </si>
  <si>
    <t>P1731</t>
  </si>
  <si>
    <t>P1753</t>
  </si>
  <si>
    <t>P2599</t>
  </si>
  <si>
    <t>P2601</t>
  </si>
  <si>
    <t>P2602</t>
  </si>
  <si>
    <t>P1732</t>
  </si>
  <si>
    <t>P2600</t>
  </si>
  <si>
    <t>P2400</t>
  </si>
  <si>
    <t>P2604</t>
  </si>
  <si>
    <t>P2605</t>
  </si>
  <si>
    <t>P2606</t>
  </si>
  <si>
    <t>ОБГРУНТУВАННЯ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</si>
</sst>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31"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RotisSansSerif"/>
      <family val="2"/>
    </font>
    <font>
      <sz val="10"/>
      <name val="Arial Cyr"/>
      <family val="2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0"/>
      <color indexed="8"/>
      <name val="Arial"/>
      <family val="2"/>
      <charset val="204"/>
    </font>
    <font>
      <b/>
      <sz val="14"/>
      <color indexed="8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5"/>
      <name val="Times New Roman"/>
      <family val="1"/>
      <charset val="204"/>
    </font>
    <font>
      <b/>
      <sz val="15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26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85">
    <xf numFmtId="0" fontId="0" fillId="0" borderId="0"/>
    <xf numFmtId="0" fontId="1" fillId="0" borderId="0"/>
    <xf numFmtId="0" fontId="4" fillId="0" borderId="0"/>
    <xf numFmtId="0" fontId="5" fillId="0" borderId="0"/>
    <xf numFmtId="0" fontId="6" fillId="0" borderId="0"/>
    <xf numFmtId="0" fontId="7" fillId="0" borderId="0" applyNumberFormat="0" applyFont="0" applyBorder="0" applyProtection="0"/>
    <xf numFmtId="0" fontId="1" fillId="0" borderId="0"/>
    <xf numFmtId="0" fontId="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3" fillId="0" borderId="0"/>
    <xf numFmtId="0" fontId="13" fillId="0" borderId="0"/>
    <xf numFmtId="0" fontId="14" fillId="0" borderId="0"/>
    <xf numFmtId="0" fontId="14" fillId="0" borderId="0"/>
    <xf numFmtId="0" fontId="13" fillId="0" borderId="0"/>
    <xf numFmtId="0" fontId="13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3" fillId="0" borderId="0"/>
    <xf numFmtId="164" fontId="13" fillId="0" borderId="0" applyFont="0" applyFill="0" applyBorder="0" applyAlignment="0" applyProtection="0"/>
    <xf numFmtId="0" fontId="26" fillId="0" borderId="4" applyNumberFormat="0" applyFill="0" applyAlignment="0" applyProtection="0"/>
    <xf numFmtId="0" fontId="27" fillId="0" borderId="5" applyNumberFormat="0" applyFill="0" applyAlignment="0" applyProtection="0"/>
    <xf numFmtId="0" fontId="28" fillId="0" borderId="6" applyNumberFormat="0" applyFill="0" applyAlignment="0" applyProtection="0"/>
    <xf numFmtId="0" fontId="28" fillId="0" borderId="0" applyNumberFormat="0" applyFill="0" applyBorder="0" applyAlignment="0" applyProtection="0"/>
    <xf numFmtId="0" fontId="10" fillId="0" borderId="0"/>
  </cellStyleXfs>
  <cellXfs count="86">
    <xf numFmtId="0" fontId="0" fillId="0" borderId="0" xfId="0"/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4" fontId="2" fillId="0" borderId="0" xfId="0" applyNumberFormat="1" applyFont="1" applyAlignment="1">
      <alignment horizontal="center" vertical="center"/>
    </xf>
    <xf numFmtId="4" fontId="0" fillId="0" borderId="0" xfId="0" applyNumberFormat="1"/>
    <xf numFmtId="4" fontId="0" fillId="0" borderId="0" xfId="0" applyNumberFormat="1" applyAlignment="1">
      <alignment horizontal="center"/>
    </xf>
    <xf numFmtId="0" fontId="8" fillId="0" borderId="0" xfId="0" applyFont="1" applyAlignment="1">
      <alignment horizontal="center"/>
    </xf>
    <xf numFmtId="0" fontId="3" fillId="0" borderId="0" xfId="0" applyFont="1"/>
    <xf numFmtId="0" fontId="8" fillId="0" borderId="0" xfId="0" applyFont="1" applyFill="1" applyAlignment="1">
      <alignment horizontal="center"/>
    </xf>
    <xf numFmtId="0" fontId="16" fillId="0" borderId="1" xfId="0" applyFont="1" applyBorder="1"/>
    <xf numFmtId="0" fontId="16" fillId="0" borderId="1" xfId="0" applyFont="1" applyBorder="1" applyAlignment="1">
      <alignment horizontal="left"/>
    </xf>
    <xf numFmtId="4" fontId="17" fillId="0" borderId="1" xfId="0" applyNumberFormat="1" applyFont="1" applyBorder="1" applyAlignment="1">
      <alignment horizontal="left" wrapText="1"/>
    </xf>
    <xf numFmtId="0" fontId="17" fillId="0" borderId="1" xfId="0" applyFont="1" applyBorder="1" applyAlignment="1">
      <alignment horizontal="left" wrapText="1"/>
    </xf>
    <xf numFmtId="0" fontId="11" fillId="0" borderId="2" xfId="0" applyFont="1" applyBorder="1" applyAlignment="1">
      <alignment horizontal="left" vertical="center"/>
    </xf>
    <xf numFmtId="4" fontId="17" fillId="0" borderId="1" xfId="1" applyNumberFormat="1" applyFont="1" applyBorder="1" applyAlignment="1">
      <alignment horizontal="center" wrapText="1"/>
    </xf>
    <xf numFmtId="0" fontId="18" fillId="0" borderId="1" xfId="0" applyFont="1" applyFill="1" applyBorder="1" applyAlignment="1">
      <alignment horizontal="center"/>
    </xf>
    <xf numFmtId="0" fontId="16" fillId="0" borderId="1" xfId="0" applyFont="1" applyBorder="1" applyAlignment="1">
      <alignment horizontal="center"/>
    </xf>
    <xf numFmtId="4" fontId="17" fillId="2" borderId="1" xfId="0" applyNumberFormat="1" applyFont="1" applyFill="1" applyBorder="1" applyAlignment="1">
      <alignment horizontal="center" wrapText="1"/>
    </xf>
    <xf numFmtId="4" fontId="16" fillId="0" borderId="1" xfId="0" applyNumberFormat="1" applyFont="1" applyBorder="1" applyAlignment="1">
      <alignment horizontal="center"/>
    </xf>
    <xf numFmtId="1" fontId="16" fillId="0" borderId="1" xfId="0" applyNumberFormat="1" applyFont="1" applyBorder="1" applyAlignment="1">
      <alignment horizontal="center"/>
    </xf>
    <xf numFmtId="4" fontId="17" fillId="2" borderId="1" xfId="0" applyNumberFormat="1" applyFont="1" applyFill="1" applyBorder="1" applyAlignment="1">
      <alignment horizontal="center"/>
    </xf>
    <xf numFmtId="1" fontId="19" fillId="0" borderId="1" xfId="0" applyNumberFormat="1" applyFont="1" applyBorder="1" applyAlignment="1">
      <alignment horizontal="center" wrapText="1"/>
    </xf>
    <xf numFmtId="4" fontId="17" fillId="0" borderId="1" xfId="0" applyNumberFormat="1" applyFont="1" applyBorder="1" applyAlignment="1">
      <alignment horizontal="center" wrapText="1"/>
    </xf>
    <xf numFmtId="0" fontId="18" fillId="0" borderId="2" xfId="0" applyFont="1" applyBorder="1" applyAlignment="1">
      <alignment horizontal="center"/>
    </xf>
    <xf numFmtId="0" fontId="16" fillId="0" borderId="2" xfId="0" applyFont="1" applyFill="1" applyBorder="1" applyAlignment="1">
      <alignment horizontal="center"/>
    </xf>
    <xf numFmtId="0" fontId="16" fillId="0" borderId="2" xfId="0" applyFont="1" applyBorder="1" applyAlignment="1">
      <alignment horizontal="center"/>
    </xf>
    <xf numFmtId="4" fontId="18" fillId="0" borderId="1" xfId="0" applyNumberFormat="1" applyFont="1" applyBorder="1" applyAlignment="1"/>
    <xf numFmtId="4" fontId="18" fillId="0" borderId="1" xfId="0" applyNumberFormat="1" applyFont="1" applyBorder="1" applyAlignment="1">
      <alignment horizontal="center"/>
    </xf>
    <xf numFmtId="0" fontId="16" fillId="0" borderId="0" xfId="0" applyFont="1"/>
    <xf numFmtId="0" fontId="18" fillId="0" borderId="1" xfId="0" applyFont="1" applyBorder="1"/>
    <xf numFmtId="0" fontId="18" fillId="0" borderId="1" xfId="0" applyFont="1" applyBorder="1" applyAlignment="1">
      <alignment wrapText="1"/>
    </xf>
    <xf numFmtId="0" fontId="11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4" fontId="18" fillId="0" borderId="1" xfId="0" applyNumberFormat="1" applyFont="1" applyBorder="1" applyAlignment="1">
      <alignment horizontal="center" vertical="center" wrapText="1"/>
    </xf>
    <xf numFmtId="2" fontId="18" fillId="0" borderId="1" xfId="0" applyNumberFormat="1" applyFont="1" applyBorder="1" applyAlignment="1">
      <alignment horizontal="center" vertical="center" wrapText="1"/>
    </xf>
    <xf numFmtId="2" fontId="11" fillId="0" borderId="1" xfId="0" applyNumberFormat="1" applyFont="1" applyBorder="1" applyAlignment="1">
      <alignment horizontal="center" vertical="center" wrapText="1"/>
    </xf>
    <xf numFmtId="49" fontId="18" fillId="0" borderId="1" xfId="0" applyNumberFormat="1" applyFont="1" applyBorder="1" applyAlignment="1">
      <alignment horizontal="center" vertical="center" wrapText="1"/>
    </xf>
    <xf numFmtId="0" fontId="16" fillId="0" borderId="1" xfId="7" applyFont="1" applyBorder="1" applyAlignment="1">
      <alignment horizontal="left" wrapText="1"/>
    </xf>
    <xf numFmtId="0" fontId="19" fillId="0" borderId="1" xfId="7" applyFont="1" applyBorder="1" applyAlignment="1">
      <alignment horizontal="left" wrapText="1"/>
    </xf>
    <xf numFmtId="0" fontId="19" fillId="3" borderId="1" xfId="7" applyFont="1" applyFill="1" applyBorder="1" applyAlignment="1">
      <alignment horizontal="left" wrapText="1"/>
    </xf>
    <xf numFmtId="0" fontId="16" fillId="0" borderId="1" xfId="7" applyFont="1" applyFill="1" applyBorder="1" applyAlignment="1">
      <alignment horizontal="left" wrapText="1"/>
    </xf>
    <xf numFmtId="0" fontId="18" fillId="0" borderId="1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0" fontId="16" fillId="0" borderId="0" xfId="0" applyFont="1" applyAlignment="1">
      <alignment horizontal="center" vertical="center"/>
    </xf>
    <xf numFmtId="0" fontId="18" fillId="0" borderId="0" xfId="0" applyFont="1" applyFill="1" applyAlignment="1">
      <alignment horizontal="center"/>
    </xf>
    <xf numFmtId="0" fontId="18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4" fontId="16" fillId="0" borderId="0" xfId="0" applyNumberFormat="1" applyFont="1"/>
    <xf numFmtId="4" fontId="16" fillId="0" borderId="0" xfId="0" applyNumberFormat="1" applyFont="1" applyAlignment="1">
      <alignment horizontal="center" vertical="center"/>
    </xf>
    <xf numFmtId="4" fontId="16" fillId="0" borderId="0" xfId="0" applyNumberFormat="1" applyFont="1" applyAlignment="1">
      <alignment horizontal="center"/>
    </xf>
    <xf numFmtId="0" fontId="17" fillId="0" borderId="0" xfId="0" applyFont="1"/>
    <xf numFmtId="0" fontId="20" fillId="0" borderId="0" xfId="7" applyFont="1" applyAlignment="1">
      <alignment vertical="center"/>
    </xf>
    <xf numFmtId="0" fontId="20" fillId="0" borderId="0" xfId="0" applyFont="1"/>
    <xf numFmtId="4" fontId="21" fillId="0" borderId="0" xfId="0" applyNumberFormat="1" applyFont="1" applyAlignment="1">
      <alignment horizontal="center"/>
    </xf>
    <xf numFmtId="0" fontId="21" fillId="0" borderId="0" xfId="0" applyFont="1"/>
    <xf numFmtId="4" fontId="0" fillId="0" borderId="0" xfId="0" applyNumberFormat="1" applyAlignment="1">
      <alignment horizontal="left"/>
    </xf>
    <xf numFmtId="0" fontId="0" fillId="0" borderId="0" xfId="0" applyAlignment="1">
      <alignment vertical="top"/>
    </xf>
    <xf numFmtId="4" fontId="17" fillId="0" borderId="1" xfId="0" applyNumberFormat="1" applyFont="1" applyBorder="1" applyAlignment="1">
      <alignment horizontal="left" vertical="top" wrapText="1"/>
    </xf>
    <xf numFmtId="164" fontId="0" fillId="0" borderId="0" xfId="79" applyFont="1" applyAlignment="1">
      <alignment vertical="top"/>
    </xf>
    <xf numFmtId="164" fontId="2" fillId="0" borderId="1" xfId="79" applyFont="1" applyBorder="1" applyAlignment="1">
      <alignment horizontal="center" vertical="center"/>
    </xf>
    <xf numFmtId="4" fontId="2" fillId="0" borderId="1" xfId="79" applyNumberFormat="1" applyFont="1" applyBorder="1" applyAlignment="1">
      <alignment horizontal="center" vertical="center"/>
    </xf>
    <xf numFmtId="4" fontId="0" fillId="0" borderId="0" xfId="79" applyNumberFormat="1" applyFont="1" applyAlignment="1">
      <alignment vertical="top"/>
    </xf>
    <xf numFmtId="4" fontId="0" fillId="0" borderId="0" xfId="0" applyNumberFormat="1" applyAlignment="1">
      <alignment vertical="top"/>
    </xf>
    <xf numFmtId="164" fontId="2" fillId="0" borderId="1" xfId="79" applyFont="1" applyBorder="1" applyAlignment="1">
      <alignment horizontal="center" vertical="center" wrapText="1"/>
    </xf>
    <xf numFmtId="9" fontId="2" fillId="0" borderId="1" xfId="79" applyNumberFormat="1" applyFont="1" applyBorder="1" applyAlignment="1">
      <alignment horizontal="center" vertical="center"/>
    </xf>
    <xf numFmtId="4" fontId="25" fillId="0" borderId="1" xfId="79" applyNumberFormat="1" applyFont="1" applyBorder="1" applyAlignment="1">
      <alignment horizontal="center" vertical="center"/>
    </xf>
    <xf numFmtId="4" fontId="16" fillId="0" borderId="1" xfId="79" applyNumberFormat="1" applyFont="1" applyBorder="1" applyAlignment="1">
      <alignment horizontal="center"/>
    </xf>
    <xf numFmtId="0" fontId="10" fillId="0" borderId="0" xfId="8"/>
    <xf numFmtId="0" fontId="11" fillId="0" borderId="0" xfId="8" applyFont="1" applyAlignment="1">
      <alignment horizontal="left" wrapText="1"/>
    </xf>
    <xf numFmtId="4" fontId="12" fillId="0" borderId="1" xfId="0" applyNumberFormat="1" applyFont="1" applyBorder="1" applyAlignment="1">
      <alignment horizontal="left" vertical="center" wrapText="1"/>
    </xf>
    <xf numFmtId="0" fontId="20" fillId="0" borderId="0" xfId="7" applyFont="1" applyAlignment="1">
      <alignment horizontal="center" vertical="center"/>
    </xf>
    <xf numFmtId="0" fontId="20" fillId="0" borderId="0" xfId="7" applyFont="1" applyAlignment="1">
      <alignment horizontal="left" vertical="center" wrapText="1"/>
    </xf>
    <xf numFmtId="0" fontId="11" fillId="0" borderId="0" xfId="8" applyFont="1" applyAlignment="1">
      <alignment wrapText="1"/>
    </xf>
    <xf numFmtId="0" fontId="10" fillId="0" borderId="0" xfId="8"/>
    <xf numFmtId="0" fontId="11" fillId="0" borderId="0" xfId="8" applyFont="1" applyAlignment="1">
      <alignment horizontal="left" wrapText="1"/>
    </xf>
    <xf numFmtId="0" fontId="29" fillId="0" borderId="3" xfId="0" applyFont="1" applyBorder="1" applyAlignment="1">
      <alignment horizontal="center" vertical="center" wrapText="1"/>
    </xf>
    <xf numFmtId="0" fontId="30" fillId="0" borderId="3" xfId="0" applyFont="1" applyBorder="1" applyAlignment="1">
      <alignment horizontal="center" wrapText="1"/>
    </xf>
    <xf numFmtId="0" fontId="15" fillId="0" borderId="0" xfId="0" applyFont="1" applyAlignment="1">
      <alignment horizontal="center" vertical="top" wrapText="1"/>
    </xf>
    <xf numFmtId="0" fontId="15" fillId="0" borderId="0" xfId="0" applyFont="1" applyAlignment="1">
      <alignment vertical="top" wrapText="1"/>
    </xf>
    <xf numFmtId="0" fontId="16" fillId="0" borderId="2" xfId="0" applyFont="1" applyBorder="1"/>
    <xf numFmtId="4" fontId="12" fillId="0" borderId="7" xfId="0" applyNumberFormat="1" applyFont="1" applyBorder="1" applyAlignment="1">
      <alignment horizontal="left" vertical="center" wrapText="1"/>
    </xf>
    <xf numFmtId="4" fontId="12" fillId="0" borderId="3" xfId="0" applyNumberFormat="1" applyFont="1" applyBorder="1" applyAlignment="1">
      <alignment horizontal="left" vertical="center" wrapText="1"/>
    </xf>
    <xf numFmtId="164" fontId="24" fillId="4" borderId="1" xfId="79" applyFont="1" applyFill="1" applyBorder="1" applyAlignment="1">
      <alignment horizontal="center" vertical="center" wrapText="1"/>
    </xf>
    <xf numFmtId="2" fontId="24" fillId="4" borderId="1" xfId="78" applyNumberFormat="1" applyFont="1" applyFill="1" applyBorder="1" applyAlignment="1">
      <alignment horizontal="center" vertical="center" wrapText="1"/>
    </xf>
  </cellXfs>
  <cellStyles count="85">
    <cellStyle name="Excel Built-in Normal" xfId="78" xr:uid="{A72C8A5B-02CB-4E8D-8354-98BE762F07C9}"/>
    <cellStyle name="Заголовок 1 2" xfId="80" xr:uid="{E4A508C5-02D0-45E2-95F7-2DA19342753F}"/>
    <cellStyle name="Заголовок 2 2" xfId="81" xr:uid="{E91355FA-A6F5-4C96-8533-0B025EAD6EF3}"/>
    <cellStyle name="Заголовок 3 2" xfId="82" xr:uid="{6FDCC093-9FAC-4FFB-84A4-D864E943C1EA}"/>
    <cellStyle name="Заголовок 4 2" xfId="83" xr:uid="{605A49C0-283B-4282-9314-0C8DBFFAD2F8}"/>
    <cellStyle name="Звичайний" xfId="0" builtinId="0"/>
    <cellStyle name="Звичайний 2" xfId="3" xr:uid="{CC181BAB-9E97-4423-B403-D487D034C106}"/>
    <cellStyle name="Звичайний 2 2" xfId="8" xr:uid="{64347F55-0968-4521-B438-C9D8D98E4AD3}"/>
    <cellStyle name="Звичайний 2 3" xfId="15" xr:uid="{582E10D4-B62E-45DD-96F7-439946255EE7}"/>
    <cellStyle name="Звичайний 3" xfId="7" xr:uid="{7B2354F4-DE0F-4975-AE37-0DC5BC31D966}"/>
    <cellStyle name="Звичайний 3 2" xfId="19" xr:uid="{FA772C57-6507-4ACF-9FA1-0DF196A4B924}"/>
    <cellStyle name="Звичайний 3 3" xfId="16" xr:uid="{204000B6-CB86-4633-81B1-DF55ECD7185D}"/>
    <cellStyle name="Звичайний 4" xfId="4" xr:uid="{2879973A-75BD-40CE-823E-7280EEB5C41C}"/>
    <cellStyle name="Звичайний 5" xfId="12" xr:uid="{723BF671-9B31-45E5-8344-78E0AC62453D}"/>
    <cellStyle name="Звичайний 5 2" xfId="18" xr:uid="{CF5D7B3F-0B20-43E4-BF8B-7996794A1E92}"/>
    <cellStyle name="Звичайний 5 2 2" xfId="25" xr:uid="{7D4875E4-FACE-4DAE-98D6-948847504C6D}"/>
    <cellStyle name="Звичайний 5 2 2 2" xfId="38" xr:uid="{58AE8335-2481-415A-AA99-A8761A425255}"/>
    <cellStyle name="Звичайний 5 2 2 2 2" xfId="63" xr:uid="{954F0D39-2037-4817-AAEF-0059766676C1}"/>
    <cellStyle name="Звичайний 5 2 2 3" xfId="51" xr:uid="{9E00229E-94C1-4793-BA67-560A8151A807}"/>
    <cellStyle name="Звичайний 5 2 3" xfId="32" xr:uid="{24A90E6E-A108-4CB6-91DB-BB22A5213EF1}"/>
    <cellStyle name="Звичайний 5 2 3 2" xfId="57" xr:uid="{E5870024-217A-4B4A-A990-2483FAD8E891}"/>
    <cellStyle name="Звичайний 5 2 4" xfId="45" xr:uid="{52F396EC-DE39-47FE-A712-7B15BA3288BD}"/>
    <cellStyle name="Звичайний 5 2 5" xfId="69" xr:uid="{0911B126-E990-410C-A5D9-CC226EDC5A83}"/>
    <cellStyle name="Звичайний 5 2 6" xfId="75" xr:uid="{21237E02-4C98-43C5-9A30-05BE6BA56AA1}"/>
    <cellStyle name="Звичайний 5 3" xfId="21" xr:uid="{404981D4-2F28-46BC-9F40-537A1A662010}"/>
    <cellStyle name="Звичайний 5 3 2" xfId="27" xr:uid="{C6964FCC-80C3-4BBB-8463-FEFD58536002}"/>
    <cellStyle name="Звичайний 5 3 2 2" xfId="40" xr:uid="{D15C4626-72DA-4DE8-BE81-E199472528B3}"/>
    <cellStyle name="Звичайний 5 3 2 2 2" xfId="65" xr:uid="{D664CF22-4A66-4649-AC4F-B9E20D0A0CD9}"/>
    <cellStyle name="Звичайний 5 3 2 3" xfId="53" xr:uid="{7B605560-E832-4A57-A4A0-49E6B605A417}"/>
    <cellStyle name="Звичайний 5 3 3" xfId="34" xr:uid="{FF8D4804-598D-467E-B0D3-120A198C1D55}"/>
    <cellStyle name="Звичайний 5 3 3 2" xfId="59" xr:uid="{1BFDD9BB-491B-4C62-B3F2-832AE216D8B6}"/>
    <cellStyle name="Звичайний 5 3 4" xfId="47" xr:uid="{C9B426A7-9977-4DFD-88BC-00F5775FADE0}"/>
    <cellStyle name="Звичайний 5 3 5" xfId="71" xr:uid="{7784FA59-D6F3-4551-85FE-F6B5F3C67F62}"/>
    <cellStyle name="Звичайний 5 3 6" xfId="77" xr:uid="{84F250A4-A2A4-49CF-88BE-92B445CE5E9F}"/>
    <cellStyle name="Звичайний 5 4" xfId="23" xr:uid="{60718902-0830-4E44-AE34-B0C72D8DBF35}"/>
    <cellStyle name="Звичайний 5 4 2" xfId="36" xr:uid="{5DC1AB0E-388C-4664-9704-AC94E8EC0C22}"/>
    <cellStyle name="Звичайний 5 4 2 2" xfId="61" xr:uid="{8678DAF2-4850-4744-9833-556A02A0F8CE}"/>
    <cellStyle name="Звичайний 5 4 3" xfId="49" xr:uid="{1EF04E16-8A67-464C-A744-A5EEAED6C104}"/>
    <cellStyle name="Звичайний 5 5" xfId="30" xr:uid="{90D3D0D4-805A-4F95-ADC7-D7B1649D5850}"/>
    <cellStyle name="Звичайний 5 5 2" xfId="55" xr:uid="{96862C66-BFB2-4F78-908B-D2A5DD08EF10}"/>
    <cellStyle name="Звичайний 5 6" xfId="43" xr:uid="{91C9AB81-1082-4CE0-973B-6CFF6667A5FE}"/>
    <cellStyle name="Звичайний 5 7" xfId="67" xr:uid="{0E046B21-8814-45DB-9631-5647255F3F48}"/>
    <cellStyle name="Звичайний 5 8" xfId="73" xr:uid="{52B56C2F-5874-4625-8B2B-09CCA9F9551A}"/>
    <cellStyle name="Звичайний 5 9" xfId="14" xr:uid="{965D7C0E-B3C8-4474-B9DB-02CF2D6B1649}"/>
    <cellStyle name="Обычный 10 2" xfId="5" xr:uid="{B28D216F-814E-44F4-920B-144A09F4AD53}"/>
    <cellStyle name="Обычный 2" xfId="1" xr:uid="{AD2C0266-2390-48CD-9B00-22A1308012B0}"/>
    <cellStyle name="Обычный 2 2" xfId="2" xr:uid="{E169FF96-1935-4403-B182-EFAF20A8F3E2}"/>
    <cellStyle name="Обычный 2 2 2" xfId="10" xr:uid="{DA9DD744-04F4-4437-B186-AF63750ABA43}"/>
    <cellStyle name="Обычный 2 3" xfId="9" xr:uid="{53539104-8C68-47F2-966D-9CFE265AF0B4}"/>
    <cellStyle name="Обычный 2_Загальна потреба на 2015" xfId="84" xr:uid="{8A7D7F96-CBBB-4492-A87D-E1AF20731CED}"/>
    <cellStyle name="Обычный 3" xfId="11" xr:uid="{BCE139B6-1A2C-4B64-8E40-3796F28F1085}"/>
    <cellStyle name="Обычный 9" xfId="13" xr:uid="{CEB00124-47B8-4EE1-8AF3-115911D3AFAB}"/>
    <cellStyle name="Обычный 9 2" xfId="17" xr:uid="{A90BF8C3-F9F0-428A-B73B-1FB43FC4ADDC}"/>
    <cellStyle name="Обычный 9 2 2" xfId="24" xr:uid="{2AC34844-79E8-4109-957E-C56067E35010}"/>
    <cellStyle name="Обычный 9 2 2 2" xfId="37" xr:uid="{E481A4DF-5292-41E3-AA31-43AC6C72A1E2}"/>
    <cellStyle name="Обычный 9 2 2 2 2" xfId="62" xr:uid="{F870761F-7815-4062-82E9-4A66E126BD8C}"/>
    <cellStyle name="Обычный 9 2 2 3" xfId="50" xr:uid="{59DE2D6C-15D1-4B04-9FFE-EFC12A924150}"/>
    <cellStyle name="Обычный 9 2 3" xfId="31" xr:uid="{20765DDC-777E-4F6A-B174-6094ACD98DEA}"/>
    <cellStyle name="Обычный 9 2 3 2" xfId="56" xr:uid="{67061A0F-F46F-481B-8AB9-D921236F7992}"/>
    <cellStyle name="Обычный 9 2 4" xfId="44" xr:uid="{EC86F6ED-594C-4C47-8D11-6FA95CFCDB99}"/>
    <cellStyle name="Обычный 9 2 5" xfId="68" xr:uid="{4A6E78EC-3706-48E7-AB1B-6AFA47C777A4}"/>
    <cellStyle name="Обычный 9 2 6" xfId="74" xr:uid="{E0ABD2E8-4D7F-42C8-9163-AADE5EEB8F58}"/>
    <cellStyle name="Обычный 9 3" xfId="20" xr:uid="{1BD583B6-78DC-4353-AA7C-75F523610331}"/>
    <cellStyle name="Обычный 9 3 2" xfId="26" xr:uid="{EB2D49C4-2406-4B42-905F-A10F904319C8}"/>
    <cellStyle name="Обычный 9 3 2 2" xfId="39" xr:uid="{729DCECB-59CB-4486-9891-AB0D41B06F4C}"/>
    <cellStyle name="Обычный 9 3 2 2 2" xfId="64" xr:uid="{FAEDDCA6-EAC0-4DBA-B270-8AB439380253}"/>
    <cellStyle name="Обычный 9 3 2 3" xfId="52" xr:uid="{262B9335-1833-490C-8F02-391FCC4297A7}"/>
    <cellStyle name="Обычный 9 3 3" xfId="33" xr:uid="{6AEAFF63-8CCD-4E86-A4F0-1827ABBF615C}"/>
    <cellStyle name="Обычный 9 3 3 2" xfId="58" xr:uid="{11CDE74F-8286-40B5-B1C0-E1321BA718B7}"/>
    <cellStyle name="Обычный 9 3 4" xfId="46" xr:uid="{29EF53DD-44CC-43F7-9613-8C01806AEE78}"/>
    <cellStyle name="Обычный 9 3 5" xfId="70" xr:uid="{D25F95E2-A35D-4202-8F5D-89D2840D3572}"/>
    <cellStyle name="Обычный 9 3 6" xfId="76" xr:uid="{9FB552A7-D66A-4D96-B15A-BC88AE07D30F}"/>
    <cellStyle name="Обычный 9 4" xfId="22" xr:uid="{C2E60377-C21D-42F1-864C-F56DBD4C7A33}"/>
    <cellStyle name="Обычный 9 4 2" xfId="35" xr:uid="{C3580566-F19F-4F72-A408-CED5AC076327}"/>
    <cellStyle name="Обычный 9 4 2 2" xfId="60" xr:uid="{866EF643-7840-4F94-BBC7-75C5ECEA86DC}"/>
    <cellStyle name="Обычный 9 4 3" xfId="48" xr:uid="{66F80597-0C36-4ED9-AF0B-4DC46BB6968A}"/>
    <cellStyle name="Обычный 9 5" xfId="28" xr:uid="{72323AC8-C890-487C-9475-DCF7B11A3D0C}"/>
    <cellStyle name="Обычный 9 5 2" xfId="41" xr:uid="{12BCF525-884F-4237-9BA2-DC74F8D91B61}"/>
    <cellStyle name="Обычный 9 5 3" xfId="54" xr:uid="{52FE6319-F9AF-47A1-B001-D9754031DCB4}"/>
    <cellStyle name="Обычный 9 6" xfId="29" xr:uid="{A2C279FD-147C-4E9D-90C0-84B564CC7F6B}"/>
    <cellStyle name="Обычный 9 7" xfId="42" xr:uid="{7DBBF91A-C270-4C5A-B0A1-B422FE54513A}"/>
    <cellStyle name="Обычный 9 8" xfId="66" xr:uid="{B911427E-CFB4-4235-92C4-2BD0A6B855CF}"/>
    <cellStyle name="Обычный 9 9" xfId="72" xr:uid="{78A8A158-B69E-43F2-AE52-2D6D9EF5FC94}"/>
    <cellStyle name="Обычный_Лист1" xfId="6" xr:uid="{304EEC78-6B23-4565-AC95-19E9B6D44FB0}"/>
    <cellStyle name="Фінансовий" xfId="79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1.1.52\RefLab-OncoHem\Work\&#1056;&#1086;&#1073;&#1086;&#1095;&#1110;%20&#1076;&#1086;&#1082;&#1091;&#1084;&#1077;&#1085;&#1090;&#1080;\&#1058;&#1077;&#1085;&#1076;&#1077;&#1088;\&#1058;&#1077;&#1085;&#1076;&#1077;&#1088;%202025\Sysmex\Sysmex_&#1094;&#1110;&#1085;&#1080;_01.%202025%20&#1088;.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 refreshError="1">
        <row r="4">
          <cell r="AF4">
            <v>3873.88</v>
          </cell>
        </row>
        <row r="14">
          <cell r="G14" t="str">
            <v>Реагент  Lysercell™ WDF, 2 L (л) / Lysercell™ WDF, 2L</v>
          </cell>
        </row>
        <row r="15">
          <cell r="G15" t="str">
            <v>Реагент Fluorocell™ WDF, 22 mL (мл) х 2 / Fluorocell™ WDF, 22mL х 2</v>
          </cell>
        </row>
        <row r="20">
          <cell r="G20" t="str">
            <v>Реагент CELLCLEAN®, 50 ml (мл) / CELLCLEAN®, 50ml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0EF55-144C-471A-AE96-D46BE3CD23BA}">
  <sheetPr>
    <pageSetUpPr fitToPage="1"/>
  </sheetPr>
  <dimension ref="A2:X31"/>
  <sheetViews>
    <sheetView zoomScale="40" zoomScaleNormal="40" workbookViewId="0">
      <selection activeCell="C2" sqref="C2:R2"/>
    </sheetView>
  </sheetViews>
  <sheetFormatPr defaultRowHeight="15"/>
  <cols>
    <col min="3" max="3" width="46" style="1" customWidth="1"/>
    <col min="4" max="4" width="9.85546875" style="2" customWidth="1"/>
    <col min="5" max="5" width="10.140625" style="9" customWidth="1"/>
    <col min="6" max="6" width="14.85546875" style="7" customWidth="1"/>
    <col min="7" max="7" width="10.5703125" style="7" customWidth="1"/>
    <col min="8" max="8" width="13.28515625" style="3" customWidth="1"/>
    <col min="9" max="9" width="13.28515625" style="5" customWidth="1"/>
    <col min="10" max="10" width="13.28515625" style="4" customWidth="1"/>
    <col min="11" max="14" width="13.28515625" style="2" customWidth="1"/>
    <col min="15" max="15" width="13.28515625" style="6" customWidth="1"/>
    <col min="16" max="16" width="21.85546875" customWidth="1"/>
    <col min="17" max="17" width="19.7109375" customWidth="1"/>
    <col min="18" max="18" width="20.140625" customWidth="1"/>
    <col min="20" max="20" width="17" hidden="1" customWidth="1"/>
    <col min="21" max="21" width="0" hidden="1" customWidth="1"/>
    <col min="24" max="24" width="22.42578125" customWidth="1"/>
  </cols>
  <sheetData>
    <row r="2" spans="1:20" ht="36" customHeight="1">
      <c r="A2" s="29"/>
      <c r="B2" s="29"/>
      <c r="C2" s="77" t="s">
        <v>38</v>
      </c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</row>
    <row r="3" spans="1:20" ht="110.25">
      <c r="A3" s="30" t="s">
        <v>43</v>
      </c>
      <c r="B3" s="31" t="s">
        <v>44</v>
      </c>
      <c r="C3" s="32" t="s">
        <v>2</v>
      </c>
      <c r="D3" s="33" t="s">
        <v>3</v>
      </c>
      <c r="E3" s="34" t="s">
        <v>40</v>
      </c>
      <c r="F3" s="33" t="s">
        <v>26</v>
      </c>
      <c r="G3" s="33" t="s">
        <v>27</v>
      </c>
      <c r="H3" s="33" t="s">
        <v>5</v>
      </c>
      <c r="I3" s="35" t="s">
        <v>6</v>
      </c>
      <c r="J3" s="35" t="s">
        <v>11</v>
      </c>
      <c r="K3" s="36" t="s">
        <v>12</v>
      </c>
      <c r="L3" s="33" t="s">
        <v>13</v>
      </c>
      <c r="M3" s="36" t="s">
        <v>14</v>
      </c>
      <c r="N3" s="36" t="s">
        <v>7</v>
      </c>
      <c r="O3" s="35" t="s">
        <v>8</v>
      </c>
      <c r="P3" s="37" t="s">
        <v>9</v>
      </c>
      <c r="Q3" s="36" t="s">
        <v>25</v>
      </c>
      <c r="R3" s="38" t="s">
        <v>10</v>
      </c>
    </row>
    <row r="4" spans="1:20" ht="15" customHeight="1">
      <c r="A4" s="10"/>
      <c r="B4" s="10"/>
      <c r="C4" s="71" t="s">
        <v>41</v>
      </c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</row>
    <row r="5" spans="1:20" ht="45.6" customHeight="1">
      <c r="A5" s="11">
        <v>1</v>
      </c>
      <c r="B5" s="11" t="s">
        <v>67</v>
      </c>
      <c r="C5" s="12" t="s">
        <v>19</v>
      </c>
      <c r="D5" s="15" t="s">
        <v>0</v>
      </c>
      <c r="E5" s="16">
        <v>8</v>
      </c>
      <c r="F5" s="17">
        <v>7</v>
      </c>
      <c r="G5" s="17"/>
      <c r="H5" s="18">
        <v>3746.31</v>
      </c>
      <c r="I5" s="19">
        <f t="shared" ref="I5:I19" si="0">E5*H5</f>
        <v>29970.48</v>
      </c>
      <c r="J5" s="19">
        <v>4120.9399999999996</v>
      </c>
      <c r="K5" s="19">
        <f t="shared" ref="K5:K19" si="1">E5*J5</f>
        <v>32967.519999999997</v>
      </c>
      <c r="L5" s="19">
        <v>4308.26</v>
      </c>
      <c r="M5" s="19">
        <f t="shared" ref="M5:M19" si="2">E5*L5</f>
        <v>34466.080000000002</v>
      </c>
      <c r="N5" s="19">
        <f>(J5+L5+H5)/3</f>
        <v>4058.5033333333336</v>
      </c>
      <c r="O5" s="19">
        <f t="shared" ref="O5:O19" si="3">E5*N5</f>
        <v>32468.026666666668</v>
      </c>
      <c r="P5" s="39" t="s">
        <v>30</v>
      </c>
      <c r="Q5" s="40" t="s">
        <v>15</v>
      </c>
      <c r="R5" s="40" t="s">
        <v>31</v>
      </c>
    </row>
    <row r="6" spans="1:20" ht="51" customHeight="1">
      <c r="A6" s="11">
        <v>2</v>
      </c>
      <c r="B6" s="11" t="s">
        <v>68</v>
      </c>
      <c r="C6" s="12" t="s">
        <v>20</v>
      </c>
      <c r="D6" s="15" t="s">
        <v>0</v>
      </c>
      <c r="E6" s="16">
        <v>4</v>
      </c>
      <c r="F6" s="17">
        <v>4</v>
      </c>
      <c r="G6" s="17"/>
      <c r="H6" s="18">
        <v>12708.39</v>
      </c>
      <c r="I6" s="19">
        <f t="shared" si="0"/>
        <v>50833.56</v>
      </c>
      <c r="J6" s="19">
        <v>13979.23</v>
      </c>
      <c r="K6" s="19">
        <f t="shared" si="1"/>
        <v>55916.92</v>
      </c>
      <c r="L6" s="19">
        <v>14614.65</v>
      </c>
      <c r="M6" s="19">
        <f t="shared" si="2"/>
        <v>58458.6</v>
      </c>
      <c r="N6" s="19">
        <f t="shared" ref="N6:N19" si="4">(J6+L6+H6)/3</f>
        <v>13767.423333333332</v>
      </c>
      <c r="O6" s="19">
        <f t="shared" si="3"/>
        <v>55069.693333333329</v>
      </c>
      <c r="P6" s="39" t="s">
        <v>30</v>
      </c>
      <c r="Q6" s="40" t="s">
        <v>15</v>
      </c>
      <c r="R6" s="40" t="s">
        <v>31</v>
      </c>
    </row>
    <row r="7" spans="1:20" ht="59.45" customHeight="1">
      <c r="A7" s="11">
        <v>3</v>
      </c>
      <c r="B7" s="11" t="s">
        <v>69</v>
      </c>
      <c r="C7" s="12" t="s">
        <v>21</v>
      </c>
      <c r="D7" s="15" t="s">
        <v>1</v>
      </c>
      <c r="E7" s="16">
        <v>1</v>
      </c>
      <c r="F7" s="17">
        <v>1</v>
      </c>
      <c r="G7" s="17"/>
      <c r="H7" s="18">
        <v>1309.6099999999999</v>
      </c>
      <c r="I7" s="19">
        <f t="shared" si="0"/>
        <v>1309.6099999999999</v>
      </c>
      <c r="J7" s="19">
        <v>1440.57</v>
      </c>
      <c r="K7" s="19">
        <f t="shared" si="1"/>
        <v>1440.57</v>
      </c>
      <c r="L7" s="19">
        <v>1506.05</v>
      </c>
      <c r="M7" s="19">
        <f t="shared" si="2"/>
        <v>1506.05</v>
      </c>
      <c r="N7" s="19">
        <f t="shared" si="4"/>
        <v>1418.7433333333331</v>
      </c>
      <c r="O7" s="19">
        <f t="shared" si="3"/>
        <v>1418.7433333333331</v>
      </c>
      <c r="P7" s="39" t="s">
        <v>30</v>
      </c>
      <c r="Q7" s="40" t="s">
        <v>17</v>
      </c>
      <c r="R7" s="40" t="s">
        <v>31</v>
      </c>
    </row>
    <row r="8" spans="1:20" ht="57" customHeight="1">
      <c r="A8" s="11">
        <v>4</v>
      </c>
      <c r="B8" s="11" t="s">
        <v>70</v>
      </c>
      <c r="C8" s="12" t="s">
        <v>22</v>
      </c>
      <c r="D8" s="15" t="s">
        <v>1</v>
      </c>
      <c r="E8" s="16">
        <v>2</v>
      </c>
      <c r="F8" s="17">
        <v>2</v>
      </c>
      <c r="G8" s="17"/>
      <c r="H8" s="18">
        <v>1309.6099999999999</v>
      </c>
      <c r="I8" s="19">
        <f t="shared" si="0"/>
        <v>2619.2199999999998</v>
      </c>
      <c r="J8" s="19">
        <v>1440.57</v>
      </c>
      <c r="K8" s="19">
        <f t="shared" si="1"/>
        <v>2881.14</v>
      </c>
      <c r="L8" s="19">
        <v>1506.05</v>
      </c>
      <c r="M8" s="19">
        <f t="shared" si="2"/>
        <v>3012.1</v>
      </c>
      <c r="N8" s="19">
        <f t="shared" si="4"/>
        <v>1418.7433333333331</v>
      </c>
      <c r="O8" s="19">
        <f t="shared" si="3"/>
        <v>2837.4866666666662</v>
      </c>
      <c r="P8" s="39" t="s">
        <v>30</v>
      </c>
      <c r="Q8" s="40" t="s">
        <v>17</v>
      </c>
      <c r="R8" s="40" t="s">
        <v>31</v>
      </c>
    </row>
    <row r="9" spans="1:20" ht="66" customHeight="1">
      <c r="A9" s="11">
        <v>5</v>
      </c>
      <c r="B9" s="11" t="s">
        <v>71</v>
      </c>
      <c r="C9" s="12" t="s">
        <v>23</v>
      </c>
      <c r="D9" s="15" t="s">
        <v>1</v>
      </c>
      <c r="E9" s="16">
        <v>1</v>
      </c>
      <c r="F9" s="20">
        <v>1</v>
      </c>
      <c r="G9" s="20"/>
      <c r="H9" s="18">
        <v>1548.1</v>
      </c>
      <c r="I9" s="19">
        <f t="shared" si="0"/>
        <v>1548.1</v>
      </c>
      <c r="J9" s="19">
        <v>1702.91</v>
      </c>
      <c r="K9" s="19">
        <f t="shared" si="1"/>
        <v>1702.91</v>
      </c>
      <c r="L9" s="19">
        <v>1780.32</v>
      </c>
      <c r="M9" s="19">
        <f t="shared" si="2"/>
        <v>1780.32</v>
      </c>
      <c r="N9" s="19">
        <f t="shared" si="4"/>
        <v>1677.11</v>
      </c>
      <c r="O9" s="19">
        <f t="shared" si="3"/>
        <v>1677.11</v>
      </c>
      <c r="P9" s="39" t="s">
        <v>30</v>
      </c>
      <c r="Q9" s="40" t="s">
        <v>17</v>
      </c>
      <c r="R9" s="40" t="s">
        <v>31</v>
      </c>
    </row>
    <row r="10" spans="1:20" ht="65.45" customHeight="1">
      <c r="A10" s="11">
        <v>6</v>
      </c>
      <c r="B10" s="11" t="s">
        <v>72</v>
      </c>
      <c r="C10" s="12" t="s">
        <v>28</v>
      </c>
      <c r="D10" s="15" t="s">
        <v>29</v>
      </c>
      <c r="E10" s="16">
        <v>1</v>
      </c>
      <c r="F10" s="20">
        <v>1</v>
      </c>
      <c r="G10" s="20"/>
      <c r="H10" s="21">
        <v>77650</v>
      </c>
      <c r="I10" s="19">
        <f t="shared" si="0"/>
        <v>77650</v>
      </c>
      <c r="J10" s="19">
        <v>85415</v>
      </c>
      <c r="K10" s="19">
        <f t="shared" si="1"/>
        <v>85415</v>
      </c>
      <c r="L10" s="19">
        <v>89297.5</v>
      </c>
      <c r="M10" s="19">
        <f t="shared" si="2"/>
        <v>89297.5</v>
      </c>
      <c r="N10" s="19">
        <f t="shared" si="4"/>
        <v>84120.833333333328</v>
      </c>
      <c r="O10" s="19">
        <f t="shared" si="3"/>
        <v>84120.833333333328</v>
      </c>
      <c r="P10" s="39" t="s">
        <v>30</v>
      </c>
      <c r="Q10" s="42" t="s">
        <v>39</v>
      </c>
      <c r="R10" s="41" t="s">
        <v>33</v>
      </c>
    </row>
    <row r="11" spans="1:20" ht="50.45" customHeight="1">
      <c r="A11" s="11">
        <v>7</v>
      </c>
      <c r="B11" s="11" t="s">
        <v>73</v>
      </c>
      <c r="C11" s="12" t="s">
        <v>24</v>
      </c>
      <c r="D11" s="15" t="s">
        <v>0</v>
      </c>
      <c r="E11" s="16">
        <v>8</v>
      </c>
      <c r="F11" s="20">
        <v>2</v>
      </c>
      <c r="G11" s="20">
        <v>4</v>
      </c>
      <c r="H11" s="21">
        <v>3706.85</v>
      </c>
      <c r="I11" s="19">
        <f t="shared" si="0"/>
        <v>29654.799999999999</v>
      </c>
      <c r="J11" s="19">
        <v>4077.54</v>
      </c>
      <c r="K11" s="19">
        <f t="shared" si="1"/>
        <v>32620.32</v>
      </c>
      <c r="L11" s="19">
        <v>4262.88</v>
      </c>
      <c r="M11" s="19">
        <f t="shared" si="2"/>
        <v>34103.040000000001</v>
      </c>
      <c r="N11" s="19">
        <f t="shared" si="4"/>
        <v>4015.7566666666667</v>
      </c>
      <c r="O11" s="19">
        <f t="shared" si="3"/>
        <v>32126.053333333333</v>
      </c>
      <c r="P11" s="39" t="s">
        <v>30</v>
      </c>
      <c r="Q11" s="40" t="s">
        <v>15</v>
      </c>
      <c r="R11" s="40" t="s">
        <v>32</v>
      </c>
    </row>
    <row r="12" spans="1:20" ht="48.6" customHeight="1">
      <c r="A12" s="11">
        <v>8</v>
      </c>
      <c r="B12" s="11" t="s">
        <v>74</v>
      </c>
      <c r="C12" s="12" t="str">
        <f>[1]TDSheet!G14</f>
        <v>Реагент  Lysercell™ WDF, 2 L (л) / Lysercell™ WDF, 2L</v>
      </c>
      <c r="D12" s="15" t="s">
        <v>0</v>
      </c>
      <c r="E12" s="16">
        <v>4</v>
      </c>
      <c r="F12" s="20">
        <v>2</v>
      </c>
      <c r="G12" s="20">
        <v>2</v>
      </c>
      <c r="H12" s="21">
        <v>4951.26</v>
      </c>
      <c r="I12" s="19">
        <f t="shared" si="0"/>
        <v>19805.04</v>
      </c>
      <c r="J12" s="19">
        <v>5446.39</v>
      </c>
      <c r="K12" s="19">
        <f t="shared" si="1"/>
        <v>21785.56</v>
      </c>
      <c r="L12" s="19">
        <v>5693.95</v>
      </c>
      <c r="M12" s="19">
        <f t="shared" si="2"/>
        <v>22775.8</v>
      </c>
      <c r="N12" s="19">
        <f t="shared" si="4"/>
        <v>5363.8666666666668</v>
      </c>
      <c r="O12" s="19">
        <f t="shared" si="3"/>
        <v>21455.466666666667</v>
      </c>
      <c r="P12" s="39" t="s">
        <v>30</v>
      </c>
      <c r="Q12" s="40" t="s">
        <v>15</v>
      </c>
      <c r="R12" s="40" t="s">
        <v>32</v>
      </c>
    </row>
    <row r="13" spans="1:20" ht="55.15" customHeight="1">
      <c r="A13" s="11">
        <v>9</v>
      </c>
      <c r="B13" s="11" t="s">
        <v>75</v>
      </c>
      <c r="C13" s="12" t="str">
        <f>[1]TDSheet!G15</f>
        <v>Реагент Fluorocell™ WDF, 22 mL (мл) х 2 / Fluorocell™ WDF, 22mL х 2</v>
      </c>
      <c r="D13" s="15" t="s">
        <v>0</v>
      </c>
      <c r="E13" s="16">
        <v>2</v>
      </c>
      <c r="F13" s="22">
        <v>1</v>
      </c>
      <c r="G13" s="22">
        <v>1</v>
      </c>
      <c r="H13" s="21">
        <v>28057.17</v>
      </c>
      <c r="I13" s="19">
        <f t="shared" si="0"/>
        <v>56114.34</v>
      </c>
      <c r="J13" s="19">
        <v>30862.89</v>
      </c>
      <c r="K13" s="19">
        <f t="shared" si="1"/>
        <v>61725.78</v>
      </c>
      <c r="L13" s="19">
        <v>32265.75</v>
      </c>
      <c r="M13" s="19">
        <f t="shared" si="2"/>
        <v>64531.5</v>
      </c>
      <c r="N13" s="19">
        <f t="shared" si="4"/>
        <v>30395.27</v>
      </c>
      <c r="O13" s="19">
        <f t="shared" si="3"/>
        <v>60790.54</v>
      </c>
      <c r="P13" s="39" t="s">
        <v>30</v>
      </c>
      <c r="Q13" s="40" t="s">
        <v>15</v>
      </c>
      <c r="R13" s="40" t="s">
        <v>32</v>
      </c>
    </row>
    <row r="14" spans="1:20" ht="89.45" customHeight="1">
      <c r="A14" s="11">
        <v>10</v>
      </c>
      <c r="B14" s="11" t="s">
        <v>76</v>
      </c>
      <c r="C14" s="12" t="str">
        <f>[1]TDSheet!G20</f>
        <v>Реагент CELLCLEAN®, 50 ml (мл) / CELLCLEAN®, 50ml</v>
      </c>
      <c r="D14" s="15" t="s">
        <v>0</v>
      </c>
      <c r="E14" s="16">
        <v>6</v>
      </c>
      <c r="F14" s="20">
        <v>4</v>
      </c>
      <c r="G14" s="20">
        <v>1</v>
      </c>
      <c r="H14" s="21">
        <v>5003</v>
      </c>
      <c r="I14" s="19">
        <f t="shared" si="0"/>
        <v>30018</v>
      </c>
      <c r="J14" s="19">
        <v>5503.3</v>
      </c>
      <c r="K14" s="19">
        <f t="shared" si="1"/>
        <v>33019.800000000003</v>
      </c>
      <c r="L14" s="19">
        <v>5753.45</v>
      </c>
      <c r="M14" s="19">
        <f t="shared" si="2"/>
        <v>34520.699999999997</v>
      </c>
      <c r="N14" s="19">
        <f t="shared" si="4"/>
        <v>5419.916666666667</v>
      </c>
      <c r="O14" s="19">
        <f t="shared" si="3"/>
        <v>32519.5</v>
      </c>
      <c r="P14" s="39" t="s">
        <v>30</v>
      </c>
      <c r="Q14" s="40" t="s">
        <v>16</v>
      </c>
      <c r="R14" s="40" t="s">
        <v>32</v>
      </c>
    </row>
    <row r="15" spans="1:20" ht="60.75" customHeight="1">
      <c r="A15" s="11">
        <v>11</v>
      </c>
      <c r="B15" s="11" t="s">
        <v>77</v>
      </c>
      <c r="C15" s="12" t="s">
        <v>42</v>
      </c>
      <c r="D15" s="15" t="s">
        <v>0</v>
      </c>
      <c r="E15" s="16">
        <v>1</v>
      </c>
      <c r="F15" s="20"/>
      <c r="G15" s="20">
        <v>1</v>
      </c>
      <c r="H15" s="21">
        <v>10600</v>
      </c>
      <c r="I15" s="19">
        <f t="shared" si="0"/>
        <v>10600</v>
      </c>
      <c r="J15" s="19">
        <v>11660</v>
      </c>
      <c r="K15" s="19">
        <f t="shared" si="1"/>
        <v>11660</v>
      </c>
      <c r="L15" s="19">
        <v>12190</v>
      </c>
      <c r="M15" s="19">
        <f t="shared" si="2"/>
        <v>12190</v>
      </c>
      <c r="N15" s="19">
        <f t="shared" si="4"/>
        <v>11483.333333333334</v>
      </c>
      <c r="O15" s="19">
        <f t="shared" si="3"/>
        <v>11483.333333333334</v>
      </c>
      <c r="P15" s="39" t="s">
        <v>30</v>
      </c>
      <c r="Q15" s="40" t="s">
        <v>15</v>
      </c>
      <c r="R15" s="40" t="s">
        <v>32</v>
      </c>
      <c r="T15">
        <v>116533.75</v>
      </c>
    </row>
    <row r="16" spans="1:20" ht="64.5" customHeight="1">
      <c r="A16" s="11">
        <v>12</v>
      </c>
      <c r="B16" s="11" t="s">
        <v>78</v>
      </c>
      <c r="C16" s="12" t="s">
        <v>47</v>
      </c>
      <c r="D16" s="15" t="s">
        <v>0</v>
      </c>
      <c r="E16" s="16">
        <v>1</v>
      </c>
      <c r="F16" s="20"/>
      <c r="G16" s="20"/>
      <c r="H16" s="21">
        <v>15911.5</v>
      </c>
      <c r="I16" s="19">
        <f t="shared" si="0"/>
        <v>15911.5</v>
      </c>
      <c r="J16" s="19">
        <v>17502.650000000001</v>
      </c>
      <c r="K16" s="19">
        <f t="shared" si="1"/>
        <v>17502.650000000001</v>
      </c>
      <c r="L16" s="19">
        <v>18298.23</v>
      </c>
      <c r="M16" s="19">
        <f t="shared" si="2"/>
        <v>18298.23</v>
      </c>
      <c r="N16" s="19">
        <f t="shared" si="4"/>
        <v>17237.460000000003</v>
      </c>
      <c r="O16" s="19">
        <f t="shared" si="3"/>
        <v>17237.460000000003</v>
      </c>
      <c r="P16" s="39" t="s">
        <v>30</v>
      </c>
      <c r="Q16" s="40" t="s">
        <v>15</v>
      </c>
      <c r="R16" s="40" t="s">
        <v>32</v>
      </c>
    </row>
    <row r="17" spans="1:24" ht="61.9" customHeight="1">
      <c r="A17" s="11">
        <v>13</v>
      </c>
      <c r="B17" s="11" t="s">
        <v>79</v>
      </c>
      <c r="C17" s="12" t="s">
        <v>34</v>
      </c>
      <c r="D17" s="23" t="s">
        <v>1</v>
      </c>
      <c r="E17" s="16">
        <v>2</v>
      </c>
      <c r="F17" s="20">
        <v>1</v>
      </c>
      <c r="G17" s="20">
        <v>1</v>
      </c>
      <c r="H17" s="21">
        <v>3809</v>
      </c>
      <c r="I17" s="19">
        <f t="shared" si="0"/>
        <v>7618</v>
      </c>
      <c r="J17" s="19">
        <v>4189.8999999999996</v>
      </c>
      <c r="K17" s="19">
        <f t="shared" si="1"/>
        <v>8379.7999999999993</v>
      </c>
      <c r="L17" s="19">
        <v>4380.3500000000004</v>
      </c>
      <c r="M17" s="19">
        <f t="shared" si="2"/>
        <v>8760.7000000000007</v>
      </c>
      <c r="N17" s="19">
        <f t="shared" si="4"/>
        <v>4126.416666666667</v>
      </c>
      <c r="O17" s="19">
        <f t="shared" si="3"/>
        <v>8252.8333333333339</v>
      </c>
      <c r="P17" s="39" t="s">
        <v>30</v>
      </c>
      <c r="Q17" s="40" t="s">
        <v>18</v>
      </c>
      <c r="R17" s="40" t="s">
        <v>37</v>
      </c>
      <c r="X17" t="e">
        <f>#REF!</f>
        <v>#REF!</v>
      </c>
    </row>
    <row r="18" spans="1:24" ht="52.9" customHeight="1">
      <c r="A18" s="11">
        <v>14</v>
      </c>
      <c r="B18" s="11" t="s">
        <v>80</v>
      </c>
      <c r="C18" s="12" t="s">
        <v>35</v>
      </c>
      <c r="D18" s="23" t="s">
        <v>1</v>
      </c>
      <c r="E18" s="16">
        <v>3</v>
      </c>
      <c r="F18" s="20">
        <v>2</v>
      </c>
      <c r="G18" s="20">
        <v>1</v>
      </c>
      <c r="H18" s="21">
        <v>3809</v>
      </c>
      <c r="I18" s="19">
        <f t="shared" si="0"/>
        <v>11427</v>
      </c>
      <c r="J18" s="19">
        <v>4189.8999999999996</v>
      </c>
      <c r="K18" s="19">
        <f t="shared" si="1"/>
        <v>12569.699999999999</v>
      </c>
      <c r="L18" s="19">
        <v>4380.3500000000004</v>
      </c>
      <c r="M18" s="19">
        <f t="shared" si="2"/>
        <v>13141.050000000001</v>
      </c>
      <c r="N18" s="19">
        <f t="shared" si="4"/>
        <v>4126.416666666667</v>
      </c>
      <c r="O18" s="19">
        <f t="shared" si="3"/>
        <v>12379.25</v>
      </c>
      <c r="P18" s="39" t="s">
        <v>30</v>
      </c>
      <c r="Q18" s="40" t="s">
        <v>18</v>
      </c>
      <c r="R18" s="40" t="s">
        <v>37</v>
      </c>
    </row>
    <row r="19" spans="1:24" ht="48.6" customHeight="1">
      <c r="A19" s="11">
        <v>15</v>
      </c>
      <c r="B19" s="11" t="s">
        <v>81</v>
      </c>
      <c r="C19" s="13" t="s">
        <v>36</v>
      </c>
      <c r="D19" s="23" t="s">
        <v>1</v>
      </c>
      <c r="E19" s="16">
        <v>2</v>
      </c>
      <c r="F19" s="20">
        <v>1</v>
      </c>
      <c r="G19" s="20">
        <v>1</v>
      </c>
      <c r="H19" s="21">
        <v>3809</v>
      </c>
      <c r="I19" s="19">
        <f t="shared" si="0"/>
        <v>7618</v>
      </c>
      <c r="J19" s="19">
        <v>4189.8999999999996</v>
      </c>
      <c r="K19" s="19">
        <f t="shared" si="1"/>
        <v>8379.7999999999993</v>
      </c>
      <c r="L19" s="19">
        <v>4380.3500000000004</v>
      </c>
      <c r="M19" s="19">
        <f t="shared" si="2"/>
        <v>8760.7000000000007</v>
      </c>
      <c r="N19" s="19">
        <f t="shared" si="4"/>
        <v>4126.416666666667</v>
      </c>
      <c r="O19" s="19">
        <f t="shared" si="3"/>
        <v>8252.8333333333339</v>
      </c>
      <c r="P19" s="39" t="s">
        <v>30</v>
      </c>
      <c r="Q19" s="40" t="s">
        <v>18</v>
      </c>
      <c r="R19" s="40" t="s">
        <v>37</v>
      </c>
    </row>
    <row r="20" spans="1:24" ht="27" customHeight="1">
      <c r="A20" s="10"/>
      <c r="B20" s="10"/>
      <c r="C20" s="14" t="s">
        <v>4</v>
      </c>
      <c r="D20" s="24"/>
      <c r="E20" s="25"/>
      <c r="F20" s="26"/>
      <c r="G20" s="26"/>
      <c r="H20" s="24"/>
      <c r="I20" s="27">
        <f>SUM(I5:I19)</f>
        <v>352697.65</v>
      </c>
      <c r="J20" s="28"/>
      <c r="K20" s="27">
        <f>SUM(K5:K19)</f>
        <v>387967.47</v>
      </c>
      <c r="L20" s="28"/>
      <c r="M20" s="27">
        <f>SUM(M5:M19)</f>
        <v>405602.37</v>
      </c>
      <c r="N20" s="27"/>
      <c r="O20" s="28">
        <f>SUM(O5:O19)</f>
        <v>382089.16333333327</v>
      </c>
      <c r="P20" s="43"/>
      <c r="Q20" s="43"/>
      <c r="R20" s="43"/>
    </row>
    <row r="21" spans="1:24" ht="15.75">
      <c r="A21" s="29"/>
      <c r="B21" s="29"/>
      <c r="C21" s="44"/>
      <c r="D21" s="45"/>
      <c r="E21" s="46"/>
      <c r="F21" s="47"/>
      <c r="G21" s="47"/>
      <c r="H21" s="48"/>
      <c r="I21" s="49"/>
      <c r="J21" s="50"/>
      <c r="K21" s="45"/>
      <c r="L21" s="45"/>
      <c r="M21" s="45"/>
      <c r="N21" s="45"/>
      <c r="O21" s="51"/>
      <c r="P21" s="29"/>
      <c r="Q21" s="29"/>
      <c r="R21" s="29"/>
    </row>
    <row r="22" spans="1:24" ht="15.75">
      <c r="A22" s="29"/>
      <c r="B22" s="29"/>
      <c r="C22" s="44"/>
      <c r="D22" s="45"/>
      <c r="E22" s="46"/>
      <c r="F22" s="47"/>
      <c r="G22" s="47"/>
      <c r="H22" s="48"/>
      <c r="I22" s="49"/>
      <c r="J22" s="50"/>
      <c r="K22" s="45"/>
      <c r="L22" s="45"/>
      <c r="M22" s="45"/>
      <c r="N22" s="45"/>
      <c r="O22" s="51"/>
      <c r="P22" s="29"/>
      <c r="Q22" s="29"/>
      <c r="R22" s="29"/>
    </row>
    <row r="23" spans="1:24" ht="63.6" customHeight="1">
      <c r="A23" s="29"/>
      <c r="B23" s="52"/>
      <c r="C23" s="73" t="s">
        <v>45</v>
      </c>
      <c r="D23" s="73"/>
      <c r="E23" s="73"/>
      <c r="F23" s="73"/>
      <c r="G23" s="73"/>
      <c r="H23" s="73"/>
      <c r="I23" s="73"/>
      <c r="J23" s="73"/>
      <c r="K23" s="73"/>
      <c r="L23" s="73"/>
      <c r="M23" s="53"/>
      <c r="N23" s="54"/>
      <c r="O23" s="55"/>
      <c r="P23" s="56"/>
      <c r="Q23" s="72" t="s">
        <v>46</v>
      </c>
      <c r="R23" s="72"/>
    </row>
    <row r="24" spans="1:24" ht="35.1" customHeight="1">
      <c r="B24" s="8"/>
    </row>
    <row r="31" spans="1:24">
      <c r="I31" s="57"/>
    </row>
  </sheetData>
  <mergeCells count="4">
    <mergeCell ref="C2:R2"/>
    <mergeCell ref="C4:R4"/>
    <mergeCell ref="Q23:R23"/>
    <mergeCell ref="C23:L23"/>
  </mergeCells>
  <phoneticPr fontId="22" type="noConversion"/>
  <printOptions horizontalCentered="1"/>
  <pageMargins left="0" right="0" top="0.55118110236220474" bottom="0.55118110236220474" header="0.31496062992125984" footer="0.31496062992125984"/>
  <pageSetup paperSize="9" scale="5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09437D-EAB6-4BE4-98A9-7D2A506052E8}">
  <sheetPr>
    <pageSetUpPr fitToPage="1"/>
  </sheetPr>
  <dimension ref="A1:R23"/>
  <sheetViews>
    <sheetView tabSelected="1" workbookViewId="0">
      <selection activeCell="I6" sqref="I6"/>
    </sheetView>
  </sheetViews>
  <sheetFormatPr defaultRowHeight="15"/>
  <cols>
    <col min="1" max="2" width="9.140625" style="58"/>
    <col min="3" max="3" width="37.140625" style="58" customWidth="1"/>
    <col min="4" max="5" width="9.140625" style="58"/>
    <col min="6" max="6" width="10.140625" style="58" bestFit="1" customWidth="1"/>
    <col min="7" max="7" width="11.28515625" style="58" bestFit="1" customWidth="1"/>
    <col min="8" max="8" width="10.140625" style="58" bestFit="1" customWidth="1"/>
    <col min="9" max="9" width="11.28515625" style="58" bestFit="1" customWidth="1"/>
    <col min="10" max="10" width="10.140625" style="58" bestFit="1" customWidth="1"/>
    <col min="11" max="11" width="11.28515625" style="58" bestFit="1" customWidth="1"/>
    <col min="12" max="12" width="10.140625" style="58" bestFit="1" customWidth="1"/>
    <col min="13" max="13" width="11.28515625" style="58" bestFit="1" customWidth="1"/>
    <col min="14" max="14" width="13.85546875" style="60" customWidth="1"/>
    <col min="15" max="15" width="16.28515625" style="58" customWidth="1"/>
    <col min="16" max="16" width="15.140625" style="58" customWidth="1"/>
    <col min="17" max="17" width="12.5703125" style="58" customWidth="1"/>
    <col min="18" max="18" width="23.140625" style="58" customWidth="1"/>
    <col min="19" max="16384" width="9.140625" style="58"/>
  </cols>
  <sheetData>
    <row r="1" spans="1:18" ht="18.75">
      <c r="G1" s="79" t="s">
        <v>82</v>
      </c>
      <c r="H1" s="79"/>
      <c r="I1" s="79"/>
      <c r="J1" s="79"/>
      <c r="K1" s="79"/>
      <c r="L1" s="79"/>
      <c r="M1" s="79"/>
      <c r="N1" s="79"/>
    </row>
    <row r="2" spans="1:18" ht="36" customHeight="1">
      <c r="C2" s="80" t="s">
        <v>38</v>
      </c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</row>
    <row r="3" spans="1:18" ht="126">
      <c r="A3" s="30" t="s">
        <v>43</v>
      </c>
      <c r="B3" s="31" t="s">
        <v>44</v>
      </c>
      <c r="C3" s="32" t="s">
        <v>2</v>
      </c>
      <c r="D3" s="33" t="s">
        <v>3</v>
      </c>
      <c r="E3" s="34" t="s">
        <v>40</v>
      </c>
      <c r="F3" s="33" t="s">
        <v>5</v>
      </c>
      <c r="G3" s="35" t="s">
        <v>6</v>
      </c>
      <c r="H3" s="35" t="s">
        <v>11</v>
      </c>
      <c r="I3" s="36" t="s">
        <v>12</v>
      </c>
      <c r="J3" s="33" t="s">
        <v>13</v>
      </c>
      <c r="K3" s="36" t="s">
        <v>14</v>
      </c>
      <c r="L3" s="36" t="s">
        <v>7</v>
      </c>
      <c r="M3" s="35" t="s">
        <v>8</v>
      </c>
      <c r="N3" s="84" t="s">
        <v>51</v>
      </c>
      <c r="O3" s="85" t="s">
        <v>52</v>
      </c>
      <c r="P3" s="85" t="s">
        <v>53</v>
      </c>
      <c r="Q3" s="85" t="s">
        <v>54</v>
      </c>
      <c r="R3" s="85" t="s">
        <v>55</v>
      </c>
    </row>
    <row r="4" spans="1:18" ht="30" customHeight="1">
      <c r="A4" s="81"/>
      <c r="B4" s="81"/>
      <c r="C4" s="82" t="s">
        <v>41</v>
      </c>
      <c r="D4" s="83"/>
      <c r="E4" s="83"/>
      <c r="F4" s="83"/>
      <c r="G4" s="83"/>
      <c r="H4" s="83"/>
      <c r="I4" s="83"/>
      <c r="J4" s="83"/>
      <c r="K4" s="83"/>
      <c r="L4" s="83"/>
      <c r="M4" s="83"/>
    </row>
    <row r="5" spans="1:18" ht="30">
      <c r="A5" s="11">
        <v>1</v>
      </c>
      <c r="B5" s="11">
        <v>1727</v>
      </c>
      <c r="C5" s="12" t="s">
        <v>19</v>
      </c>
      <c r="D5" s="15" t="s">
        <v>0</v>
      </c>
      <c r="E5" s="16">
        <v>8</v>
      </c>
      <c r="F5" s="18">
        <v>3746.31</v>
      </c>
      <c r="G5" s="19">
        <f t="shared" ref="G5:G19" si="0">E5*F5</f>
        <v>29970.48</v>
      </c>
      <c r="H5" s="19">
        <v>4120.9399999999996</v>
      </c>
      <c r="I5" s="19">
        <f t="shared" ref="I5:I19" si="1">E5*H5</f>
        <v>32967.519999999997</v>
      </c>
      <c r="J5" s="19">
        <v>4308.26</v>
      </c>
      <c r="K5" s="19">
        <f t="shared" ref="K5:K19" si="2">E5*J5</f>
        <v>34466.080000000002</v>
      </c>
      <c r="L5" s="19">
        <f>(H5+J5+F5)/3</f>
        <v>4058.5033333333336</v>
      </c>
      <c r="M5" s="19">
        <f t="shared" ref="M5:M19" si="3">E5*L5</f>
        <v>32468.026666666668</v>
      </c>
      <c r="N5" s="68">
        <f>L5-L5*0.2</f>
        <v>3246.8026666666669</v>
      </c>
      <c r="O5" s="68">
        <f>N5*E5</f>
        <v>25974.421333333335</v>
      </c>
      <c r="P5" s="68">
        <f>N5-F5</f>
        <v>-499.50733333333301</v>
      </c>
      <c r="Q5" s="68">
        <f>O5-M5</f>
        <v>-6493.605333333333</v>
      </c>
      <c r="R5" s="65" t="s">
        <v>56</v>
      </c>
    </row>
    <row r="6" spans="1:18" ht="31.5">
      <c r="A6" s="11">
        <v>2</v>
      </c>
      <c r="B6" s="11">
        <v>1728</v>
      </c>
      <c r="C6" s="12" t="s">
        <v>20</v>
      </c>
      <c r="D6" s="15" t="s">
        <v>0</v>
      </c>
      <c r="E6" s="16">
        <v>4</v>
      </c>
      <c r="F6" s="18">
        <v>12708.39</v>
      </c>
      <c r="G6" s="19">
        <f t="shared" si="0"/>
        <v>50833.56</v>
      </c>
      <c r="H6" s="19">
        <v>13979.23</v>
      </c>
      <c r="I6" s="19">
        <f t="shared" si="1"/>
        <v>55916.92</v>
      </c>
      <c r="J6" s="19">
        <v>14614.65</v>
      </c>
      <c r="K6" s="19">
        <f t="shared" si="2"/>
        <v>58458.6</v>
      </c>
      <c r="L6" s="19">
        <f t="shared" ref="L6:L19" si="4">(H6+J6+F6)/3</f>
        <v>13767.423333333332</v>
      </c>
      <c r="M6" s="19">
        <f t="shared" si="3"/>
        <v>55069.693333333329</v>
      </c>
      <c r="N6" s="68">
        <f t="shared" ref="N6:N19" si="5">L6-L6*0.2</f>
        <v>11013.938666666665</v>
      </c>
      <c r="O6" s="68">
        <f t="shared" ref="O6:O19" si="6">N6*E6</f>
        <v>44055.75466666666</v>
      </c>
      <c r="P6" s="68">
        <f t="shared" ref="P6:P19" si="7">N6-F6</f>
        <v>-1694.4513333333343</v>
      </c>
      <c r="Q6" s="68">
        <f t="shared" ref="Q6:Q20" si="8">O6-M6</f>
        <v>-11013.938666666669</v>
      </c>
      <c r="R6" s="65" t="s">
        <v>57</v>
      </c>
    </row>
    <row r="7" spans="1:18" ht="45.75" customHeight="1">
      <c r="A7" s="11">
        <v>3</v>
      </c>
      <c r="B7" s="11">
        <v>1729</v>
      </c>
      <c r="C7" s="12" t="s">
        <v>21</v>
      </c>
      <c r="D7" s="15" t="s">
        <v>1</v>
      </c>
      <c r="E7" s="16">
        <v>1</v>
      </c>
      <c r="F7" s="18">
        <v>1309.6099999999999</v>
      </c>
      <c r="G7" s="19">
        <f t="shared" si="0"/>
        <v>1309.6099999999999</v>
      </c>
      <c r="H7" s="19">
        <v>1440.57</v>
      </c>
      <c r="I7" s="19">
        <f t="shared" si="1"/>
        <v>1440.57</v>
      </c>
      <c r="J7" s="19">
        <v>1506.05</v>
      </c>
      <c r="K7" s="19">
        <f t="shared" si="2"/>
        <v>1506.05</v>
      </c>
      <c r="L7" s="19">
        <f t="shared" si="4"/>
        <v>1418.7433333333331</v>
      </c>
      <c r="M7" s="19">
        <f t="shared" si="3"/>
        <v>1418.7433333333331</v>
      </c>
      <c r="N7" s="68">
        <f t="shared" si="5"/>
        <v>1134.9946666666665</v>
      </c>
      <c r="O7" s="68">
        <f t="shared" si="6"/>
        <v>1134.9946666666665</v>
      </c>
      <c r="P7" s="68">
        <f t="shared" si="7"/>
        <v>-174.61533333333341</v>
      </c>
      <c r="Q7" s="68">
        <f t="shared" si="8"/>
        <v>-283.74866666666662</v>
      </c>
      <c r="R7" s="65" t="s">
        <v>58</v>
      </c>
    </row>
    <row r="8" spans="1:18" ht="49.5" customHeight="1">
      <c r="A8" s="11">
        <v>4</v>
      </c>
      <c r="B8" s="11">
        <v>1730</v>
      </c>
      <c r="C8" s="12" t="s">
        <v>22</v>
      </c>
      <c r="D8" s="15" t="s">
        <v>1</v>
      </c>
      <c r="E8" s="16">
        <v>2</v>
      </c>
      <c r="F8" s="18">
        <v>1309.6099999999999</v>
      </c>
      <c r="G8" s="19">
        <f t="shared" si="0"/>
        <v>2619.2199999999998</v>
      </c>
      <c r="H8" s="19">
        <v>1440.57</v>
      </c>
      <c r="I8" s="19">
        <f t="shared" si="1"/>
        <v>2881.14</v>
      </c>
      <c r="J8" s="19">
        <v>1506.05</v>
      </c>
      <c r="K8" s="19">
        <f t="shared" si="2"/>
        <v>3012.1</v>
      </c>
      <c r="L8" s="19">
        <f t="shared" si="4"/>
        <v>1418.7433333333331</v>
      </c>
      <c r="M8" s="19">
        <f t="shared" si="3"/>
        <v>2837.4866666666662</v>
      </c>
      <c r="N8" s="68">
        <f t="shared" si="5"/>
        <v>1134.9946666666665</v>
      </c>
      <c r="O8" s="68">
        <f t="shared" si="6"/>
        <v>2269.989333333333</v>
      </c>
      <c r="P8" s="68">
        <f t="shared" si="7"/>
        <v>-174.61533333333341</v>
      </c>
      <c r="Q8" s="68">
        <f t="shared" si="8"/>
        <v>-567.49733333333324</v>
      </c>
      <c r="R8" s="65" t="s">
        <v>59</v>
      </c>
    </row>
    <row r="9" spans="1:18" ht="48.75" customHeight="1">
      <c r="A9" s="11">
        <v>5</v>
      </c>
      <c r="B9" s="11">
        <v>1731</v>
      </c>
      <c r="C9" s="12" t="s">
        <v>23</v>
      </c>
      <c r="D9" s="15" t="s">
        <v>1</v>
      </c>
      <c r="E9" s="16">
        <v>1</v>
      </c>
      <c r="F9" s="18">
        <v>1548.1</v>
      </c>
      <c r="G9" s="19">
        <f t="shared" si="0"/>
        <v>1548.1</v>
      </c>
      <c r="H9" s="19">
        <v>1702.91</v>
      </c>
      <c r="I9" s="19">
        <f t="shared" si="1"/>
        <v>1702.91</v>
      </c>
      <c r="J9" s="19">
        <v>1780.32</v>
      </c>
      <c r="K9" s="19">
        <f t="shared" si="2"/>
        <v>1780.32</v>
      </c>
      <c r="L9" s="19">
        <f t="shared" si="4"/>
        <v>1677.11</v>
      </c>
      <c r="M9" s="19">
        <f t="shared" si="3"/>
        <v>1677.11</v>
      </c>
      <c r="N9" s="68">
        <f t="shared" si="5"/>
        <v>1341.6879999999999</v>
      </c>
      <c r="O9" s="68">
        <f t="shared" si="6"/>
        <v>1341.6879999999999</v>
      </c>
      <c r="P9" s="68">
        <f t="shared" si="7"/>
        <v>-206.41200000000003</v>
      </c>
      <c r="Q9" s="68">
        <f t="shared" si="8"/>
        <v>-335.42200000000003</v>
      </c>
      <c r="R9" s="66">
        <v>0.2</v>
      </c>
    </row>
    <row r="10" spans="1:18" ht="32.25" customHeight="1">
      <c r="A10" s="11">
        <v>6</v>
      </c>
      <c r="B10" s="11">
        <v>1753</v>
      </c>
      <c r="C10" s="59" t="s">
        <v>28</v>
      </c>
      <c r="D10" s="15" t="s">
        <v>29</v>
      </c>
      <c r="E10" s="16">
        <v>1</v>
      </c>
      <c r="F10" s="21">
        <v>77650</v>
      </c>
      <c r="G10" s="19">
        <f t="shared" si="0"/>
        <v>77650</v>
      </c>
      <c r="H10" s="19">
        <v>85415</v>
      </c>
      <c r="I10" s="19">
        <f t="shared" si="1"/>
        <v>85415</v>
      </c>
      <c r="J10" s="19">
        <v>89297.5</v>
      </c>
      <c r="K10" s="19">
        <f t="shared" si="2"/>
        <v>89297.5</v>
      </c>
      <c r="L10" s="19">
        <f t="shared" si="4"/>
        <v>84120.833333333328</v>
      </c>
      <c r="M10" s="19">
        <f t="shared" si="3"/>
        <v>84120.833333333328</v>
      </c>
      <c r="N10" s="68">
        <f>L10-L10*0.2</f>
        <v>67296.666666666657</v>
      </c>
      <c r="O10" s="68">
        <f t="shared" si="6"/>
        <v>67296.666666666657</v>
      </c>
      <c r="P10" s="68">
        <f t="shared" si="7"/>
        <v>-10353.333333333343</v>
      </c>
      <c r="Q10" s="68">
        <f t="shared" si="8"/>
        <v>-16824.166666666672</v>
      </c>
      <c r="R10" s="65" t="s">
        <v>60</v>
      </c>
    </row>
    <row r="11" spans="1:18" ht="31.5">
      <c r="A11" s="11">
        <v>7</v>
      </c>
      <c r="B11" s="11">
        <v>2599</v>
      </c>
      <c r="C11" s="12" t="s">
        <v>24</v>
      </c>
      <c r="D11" s="15" t="s">
        <v>0</v>
      </c>
      <c r="E11" s="16">
        <v>8</v>
      </c>
      <c r="F11" s="21">
        <v>3706.85</v>
      </c>
      <c r="G11" s="19">
        <f t="shared" si="0"/>
        <v>29654.799999999999</v>
      </c>
      <c r="H11" s="19">
        <v>4077.54</v>
      </c>
      <c r="I11" s="19">
        <f t="shared" si="1"/>
        <v>32620.32</v>
      </c>
      <c r="J11" s="19">
        <v>4262.88</v>
      </c>
      <c r="K11" s="19">
        <f t="shared" si="2"/>
        <v>34103.040000000001</v>
      </c>
      <c r="L11" s="19">
        <f t="shared" si="4"/>
        <v>4015.7566666666667</v>
      </c>
      <c r="M11" s="19">
        <f t="shared" si="3"/>
        <v>32126.053333333333</v>
      </c>
      <c r="N11" s="68">
        <f t="shared" si="5"/>
        <v>3212.6053333333334</v>
      </c>
      <c r="O11" s="68">
        <f t="shared" si="6"/>
        <v>25700.842666666667</v>
      </c>
      <c r="P11" s="68">
        <f t="shared" si="7"/>
        <v>-494.24466666666649</v>
      </c>
      <c r="Q11" s="68">
        <f t="shared" si="8"/>
        <v>-6425.2106666666659</v>
      </c>
      <c r="R11" s="66">
        <v>0.2</v>
      </c>
    </row>
    <row r="12" spans="1:18" ht="31.5">
      <c r="A12" s="11">
        <v>8</v>
      </c>
      <c r="B12" s="11">
        <v>2601</v>
      </c>
      <c r="C12" s="12" t="s">
        <v>49</v>
      </c>
      <c r="D12" s="15" t="s">
        <v>0</v>
      </c>
      <c r="E12" s="16">
        <v>4</v>
      </c>
      <c r="F12" s="21">
        <v>4951.26</v>
      </c>
      <c r="G12" s="19">
        <f t="shared" si="0"/>
        <v>19805.04</v>
      </c>
      <c r="H12" s="19">
        <v>5446.39</v>
      </c>
      <c r="I12" s="19">
        <f t="shared" si="1"/>
        <v>21785.56</v>
      </c>
      <c r="J12" s="19">
        <v>5693.95</v>
      </c>
      <c r="K12" s="19">
        <f t="shared" si="2"/>
        <v>22775.8</v>
      </c>
      <c r="L12" s="19">
        <f t="shared" si="4"/>
        <v>5363.8666666666668</v>
      </c>
      <c r="M12" s="19">
        <f t="shared" si="3"/>
        <v>21455.466666666667</v>
      </c>
      <c r="N12" s="68">
        <f t="shared" si="5"/>
        <v>4291.0933333333332</v>
      </c>
      <c r="O12" s="68">
        <f t="shared" si="6"/>
        <v>17164.373333333333</v>
      </c>
      <c r="P12" s="68">
        <f t="shared" si="7"/>
        <v>-660.16666666666697</v>
      </c>
      <c r="Q12" s="68">
        <f t="shared" si="8"/>
        <v>-4291.0933333333342</v>
      </c>
      <c r="R12" s="66">
        <v>0.2</v>
      </c>
    </row>
    <row r="13" spans="1:18" ht="31.5">
      <c r="A13" s="11">
        <v>9</v>
      </c>
      <c r="B13" s="11">
        <v>2602</v>
      </c>
      <c r="C13" s="12" t="s">
        <v>48</v>
      </c>
      <c r="D13" s="15" t="s">
        <v>0</v>
      </c>
      <c r="E13" s="16">
        <v>2</v>
      </c>
      <c r="F13" s="21">
        <v>28057.17</v>
      </c>
      <c r="G13" s="19">
        <f t="shared" si="0"/>
        <v>56114.34</v>
      </c>
      <c r="H13" s="19">
        <v>30862.89</v>
      </c>
      <c r="I13" s="19">
        <f t="shared" si="1"/>
        <v>61725.78</v>
      </c>
      <c r="J13" s="19">
        <v>32265.75</v>
      </c>
      <c r="K13" s="19">
        <f t="shared" si="2"/>
        <v>64531.5</v>
      </c>
      <c r="L13" s="19">
        <f t="shared" si="4"/>
        <v>30395.27</v>
      </c>
      <c r="M13" s="19">
        <f t="shared" si="3"/>
        <v>60790.54</v>
      </c>
      <c r="N13" s="68">
        <f t="shared" si="5"/>
        <v>24316.216</v>
      </c>
      <c r="O13" s="68">
        <f t="shared" si="6"/>
        <v>48632.432000000001</v>
      </c>
      <c r="P13" s="68">
        <f t="shared" si="7"/>
        <v>-3740.9539999999979</v>
      </c>
      <c r="Q13" s="68">
        <f t="shared" si="8"/>
        <v>-12158.108</v>
      </c>
      <c r="R13" s="66">
        <v>0.2</v>
      </c>
    </row>
    <row r="14" spans="1:18" ht="31.5">
      <c r="A14" s="11">
        <v>10</v>
      </c>
      <c r="B14" s="11">
        <v>1732</v>
      </c>
      <c r="C14" s="12" t="s">
        <v>50</v>
      </c>
      <c r="D14" s="15" t="s">
        <v>0</v>
      </c>
      <c r="E14" s="16">
        <v>6</v>
      </c>
      <c r="F14" s="21">
        <v>5003</v>
      </c>
      <c r="G14" s="19">
        <f t="shared" si="0"/>
        <v>30018</v>
      </c>
      <c r="H14" s="19">
        <v>5503.3</v>
      </c>
      <c r="I14" s="19">
        <f t="shared" si="1"/>
        <v>33019.800000000003</v>
      </c>
      <c r="J14" s="19">
        <v>5753.45</v>
      </c>
      <c r="K14" s="19">
        <f t="shared" si="2"/>
        <v>34520.699999999997</v>
      </c>
      <c r="L14" s="19">
        <f t="shared" si="4"/>
        <v>5419.916666666667</v>
      </c>
      <c r="M14" s="19">
        <f t="shared" si="3"/>
        <v>32519.5</v>
      </c>
      <c r="N14" s="68">
        <f t="shared" si="5"/>
        <v>4335.9333333333334</v>
      </c>
      <c r="O14" s="68">
        <f t="shared" si="6"/>
        <v>26015.599999999999</v>
      </c>
      <c r="P14" s="68">
        <f t="shared" si="7"/>
        <v>-667.06666666666661</v>
      </c>
      <c r="Q14" s="68">
        <f t="shared" si="8"/>
        <v>-6503.9000000000015</v>
      </c>
      <c r="R14" s="66">
        <v>0.2</v>
      </c>
    </row>
    <row r="15" spans="1:18" ht="31.5" customHeight="1">
      <c r="A15" s="11">
        <v>11</v>
      </c>
      <c r="B15" s="11">
        <v>2600</v>
      </c>
      <c r="C15" s="12" t="s">
        <v>42</v>
      </c>
      <c r="D15" s="15" t="s">
        <v>0</v>
      </c>
      <c r="E15" s="16">
        <v>1</v>
      </c>
      <c r="F15" s="21">
        <v>10600</v>
      </c>
      <c r="G15" s="19">
        <f t="shared" si="0"/>
        <v>10600</v>
      </c>
      <c r="H15" s="19">
        <v>11660</v>
      </c>
      <c r="I15" s="19">
        <f t="shared" si="1"/>
        <v>11660</v>
      </c>
      <c r="J15" s="19">
        <v>12190</v>
      </c>
      <c r="K15" s="19">
        <f t="shared" si="2"/>
        <v>12190</v>
      </c>
      <c r="L15" s="19">
        <f t="shared" si="4"/>
        <v>11483.333333333334</v>
      </c>
      <c r="M15" s="19">
        <f t="shared" si="3"/>
        <v>11483.333333333334</v>
      </c>
      <c r="N15" s="68">
        <f t="shared" si="5"/>
        <v>9186.6666666666679</v>
      </c>
      <c r="O15" s="68">
        <f t="shared" si="6"/>
        <v>9186.6666666666679</v>
      </c>
      <c r="P15" s="68">
        <f t="shared" si="7"/>
        <v>-1413.3333333333321</v>
      </c>
      <c r="Q15" s="68">
        <f t="shared" si="8"/>
        <v>-2296.6666666666661</v>
      </c>
      <c r="R15" s="66">
        <v>0.2</v>
      </c>
    </row>
    <row r="16" spans="1:18" ht="31.5">
      <c r="A16" s="11">
        <v>12</v>
      </c>
      <c r="B16" s="11">
        <v>2400</v>
      </c>
      <c r="C16" s="12" t="s">
        <v>47</v>
      </c>
      <c r="D16" s="15" t="s">
        <v>0</v>
      </c>
      <c r="E16" s="16">
        <v>1</v>
      </c>
      <c r="F16" s="21">
        <v>15911.5</v>
      </c>
      <c r="G16" s="19">
        <f t="shared" si="0"/>
        <v>15911.5</v>
      </c>
      <c r="H16" s="19">
        <v>17502.650000000001</v>
      </c>
      <c r="I16" s="19">
        <f t="shared" si="1"/>
        <v>17502.650000000001</v>
      </c>
      <c r="J16" s="19">
        <v>18298.23</v>
      </c>
      <c r="K16" s="19">
        <f t="shared" si="2"/>
        <v>18298.23</v>
      </c>
      <c r="L16" s="19">
        <f t="shared" si="4"/>
        <v>17237.460000000003</v>
      </c>
      <c r="M16" s="19">
        <f t="shared" si="3"/>
        <v>17237.460000000003</v>
      </c>
      <c r="N16" s="68">
        <f t="shared" si="5"/>
        <v>13789.968000000003</v>
      </c>
      <c r="O16" s="68">
        <f t="shared" si="6"/>
        <v>13789.968000000003</v>
      </c>
      <c r="P16" s="68">
        <f t="shared" si="7"/>
        <v>-2121.5319999999974</v>
      </c>
      <c r="Q16" s="68">
        <f t="shared" si="8"/>
        <v>-3447.4920000000002</v>
      </c>
      <c r="R16" s="66">
        <v>0.2</v>
      </c>
    </row>
    <row r="17" spans="1:18" ht="31.5">
      <c r="A17" s="11">
        <v>13</v>
      </c>
      <c r="B17" s="11">
        <v>2604</v>
      </c>
      <c r="C17" s="12" t="s">
        <v>34</v>
      </c>
      <c r="D17" s="23" t="s">
        <v>1</v>
      </c>
      <c r="E17" s="16">
        <v>2</v>
      </c>
      <c r="F17" s="21">
        <v>3809</v>
      </c>
      <c r="G17" s="19">
        <f t="shared" si="0"/>
        <v>7618</v>
      </c>
      <c r="H17" s="19">
        <v>4189.8999999999996</v>
      </c>
      <c r="I17" s="19">
        <f t="shared" si="1"/>
        <v>8379.7999999999993</v>
      </c>
      <c r="J17" s="19">
        <v>4380.3500000000004</v>
      </c>
      <c r="K17" s="19">
        <f t="shared" si="2"/>
        <v>8760.7000000000007</v>
      </c>
      <c r="L17" s="19">
        <f t="shared" si="4"/>
        <v>4126.416666666667</v>
      </c>
      <c r="M17" s="19">
        <f t="shared" si="3"/>
        <v>8252.8333333333339</v>
      </c>
      <c r="N17" s="68">
        <f t="shared" si="5"/>
        <v>3301.1333333333337</v>
      </c>
      <c r="O17" s="68">
        <f t="shared" si="6"/>
        <v>6602.2666666666673</v>
      </c>
      <c r="P17" s="68">
        <f t="shared" si="7"/>
        <v>-507.86666666666633</v>
      </c>
      <c r="Q17" s="68">
        <f t="shared" si="8"/>
        <v>-1650.5666666666666</v>
      </c>
      <c r="R17" s="66">
        <v>0.2</v>
      </c>
    </row>
    <row r="18" spans="1:18" ht="31.5">
      <c r="A18" s="11">
        <v>14</v>
      </c>
      <c r="B18" s="11">
        <v>2605</v>
      </c>
      <c r="C18" s="12" t="s">
        <v>35</v>
      </c>
      <c r="D18" s="23" t="s">
        <v>1</v>
      </c>
      <c r="E18" s="16">
        <v>3</v>
      </c>
      <c r="F18" s="21">
        <v>3809</v>
      </c>
      <c r="G18" s="19">
        <f t="shared" si="0"/>
        <v>11427</v>
      </c>
      <c r="H18" s="19">
        <v>4189.8999999999996</v>
      </c>
      <c r="I18" s="19">
        <f t="shared" si="1"/>
        <v>12569.699999999999</v>
      </c>
      <c r="J18" s="19">
        <v>4380.3500000000004</v>
      </c>
      <c r="K18" s="19">
        <f t="shared" si="2"/>
        <v>13141.050000000001</v>
      </c>
      <c r="L18" s="19">
        <f t="shared" si="4"/>
        <v>4126.416666666667</v>
      </c>
      <c r="M18" s="19">
        <f t="shared" si="3"/>
        <v>12379.25</v>
      </c>
      <c r="N18" s="68">
        <f t="shared" si="5"/>
        <v>3301.1333333333337</v>
      </c>
      <c r="O18" s="68">
        <f t="shared" si="6"/>
        <v>9903.4000000000015</v>
      </c>
      <c r="P18" s="68">
        <f t="shared" si="7"/>
        <v>-507.86666666666633</v>
      </c>
      <c r="Q18" s="68">
        <f t="shared" si="8"/>
        <v>-2475.8499999999985</v>
      </c>
      <c r="R18" s="66">
        <v>0.2</v>
      </c>
    </row>
    <row r="19" spans="1:18" ht="31.5">
      <c r="A19" s="11">
        <v>15</v>
      </c>
      <c r="B19" s="11">
        <v>2606</v>
      </c>
      <c r="C19" s="13" t="s">
        <v>36</v>
      </c>
      <c r="D19" s="23" t="s">
        <v>1</v>
      </c>
      <c r="E19" s="16">
        <v>2</v>
      </c>
      <c r="F19" s="21">
        <v>3809</v>
      </c>
      <c r="G19" s="19">
        <f t="shared" si="0"/>
        <v>7618</v>
      </c>
      <c r="H19" s="19">
        <v>4189.8999999999996</v>
      </c>
      <c r="I19" s="19">
        <f t="shared" si="1"/>
        <v>8379.7999999999993</v>
      </c>
      <c r="J19" s="19">
        <v>4380.3500000000004</v>
      </c>
      <c r="K19" s="19">
        <f t="shared" si="2"/>
        <v>8760.7000000000007</v>
      </c>
      <c r="L19" s="19">
        <f t="shared" si="4"/>
        <v>4126.416666666667</v>
      </c>
      <c r="M19" s="19">
        <f t="shared" si="3"/>
        <v>8252.8333333333339</v>
      </c>
      <c r="N19" s="68">
        <f t="shared" si="5"/>
        <v>3301.1333333333337</v>
      </c>
      <c r="O19" s="68">
        <f t="shared" si="6"/>
        <v>6602.2666666666673</v>
      </c>
      <c r="P19" s="68">
        <f t="shared" si="7"/>
        <v>-507.86666666666633</v>
      </c>
      <c r="Q19" s="68">
        <f t="shared" si="8"/>
        <v>-1650.5666666666666</v>
      </c>
      <c r="R19" s="66">
        <v>0.2</v>
      </c>
    </row>
    <row r="20" spans="1:18" ht="15.75">
      <c r="A20" s="10"/>
      <c r="B20" s="10"/>
      <c r="C20" s="14" t="s">
        <v>4</v>
      </c>
      <c r="D20" s="24"/>
      <c r="E20" s="25"/>
      <c r="F20" s="24"/>
      <c r="G20" s="27">
        <f>SUM(G5:G19)</f>
        <v>352697.65</v>
      </c>
      <c r="H20" s="28"/>
      <c r="I20" s="27">
        <f>SUM(I5:I19)</f>
        <v>387967.47</v>
      </c>
      <c r="J20" s="28"/>
      <c r="K20" s="27">
        <f>SUM(K5:K19)</f>
        <v>405602.37</v>
      </c>
      <c r="L20" s="27"/>
      <c r="M20" s="28">
        <f>SUM(M5:M19)</f>
        <v>382089.16333333327</v>
      </c>
      <c r="N20" s="62"/>
      <c r="O20" s="67">
        <f>SUM(O5:O19)</f>
        <v>305671.33066666662</v>
      </c>
      <c r="P20" s="62"/>
      <c r="Q20" s="67">
        <f t="shared" si="8"/>
        <v>-76417.832666666654</v>
      </c>
      <c r="R20" s="61"/>
    </row>
    <row r="21" spans="1:18">
      <c r="N21" s="63"/>
      <c r="O21" s="64"/>
      <c r="P21" s="64"/>
      <c r="Q21" s="64"/>
    </row>
    <row r="22" spans="1:18" ht="21" customHeight="1">
      <c r="C22" s="74" t="s">
        <v>61</v>
      </c>
      <c r="D22" s="74"/>
      <c r="E22" s="74"/>
      <c r="F22" s="74"/>
      <c r="G22" s="75"/>
      <c r="H22" s="75"/>
      <c r="I22" s="69"/>
      <c r="J22" s="69"/>
      <c r="K22" s="70" t="s">
        <v>62</v>
      </c>
      <c r="L22" s="76" t="s">
        <v>63</v>
      </c>
      <c r="M22" s="76"/>
    </row>
    <row r="23" spans="1:18" ht="43.5" customHeight="1">
      <c r="C23" s="74" t="s">
        <v>64</v>
      </c>
      <c r="D23" s="74"/>
      <c r="E23" s="74"/>
      <c r="F23" s="74"/>
      <c r="G23" s="75"/>
      <c r="H23" s="75"/>
      <c r="I23" s="69"/>
      <c r="J23" s="69"/>
      <c r="K23" s="70" t="s">
        <v>65</v>
      </c>
      <c r="L23" s="76" t="s">
        <v>66</v>
      </c>
      <c r="M23" s="76"/>
    </row>
  </sheetData>
  <mergeCells count="7">
    <mergeCell ref="G1:N1"/>
    <mergeCell ref="C2:R2"/>
    <mergeCell ref="C4:M4"/>
    <mergeCell ref="C22:H22"/>
    <mergeCell ref="L22:M22"/>
    <mergeCell ref="C23:H23"/>
    <mergeCell ref="L23:M23"/>
  </mergeCells>
  <pageMargins left="0.59055118110236215" right="0.23622047244094488" top="0.74803149606299213" bottom="0.74803149606299213" header="0.31496062992125984" footer="0.31496062992125984"/>
  <pageSetup paperSize="9"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1</vt:i4>
      </vt:variant>
    </vt:vector>
  </HeadingPairs>
  <TitlesOfParts>
    <vt:vector size="3" baseType="lpstr">
      <vt:lpstr>Аркуш1</vt:lpstr>
      <vt:lpstr>Аркуш2</vt:lpstr>
      <vt:lpstr>Аркуш1!Область_друку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Work</dc:creator>
  <cp:lastModifiedBy>user</cp:lastModifiedBy>
  <cp:lastPrinted>2025-10-21T08:39:29Z</cp:lastPrinted>
  <dcterms:created xsi:type="dcterms:W3CDTF">2023-12-05T07:12:37Z</dcterms:created>
  <dcterms:modified xsi:type="dcterms:W3CDTF">2025-10-27T08:12:00Z</dcterms:modified>
</cp:coreProperties>
</file>