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ДОДАТКОВО баке лаб збіл ціни 6 лотів 348092,40 ВТ\"/>
    </mc:Choice>
  </mc:AlternateContent>
  <xr:revisionPtr revIDLastSave="0" documentId="8_{D3701185-47E4-4E39-8887-C908099EC7E9}" xr6:coauthVersionLast="36" xr6:coauthVersionMax="36" xr10:uidLastSave="{00000000-0000-0000-0000-000000000000}"/>
  <bookViews>
    <workbookView xWindow="-120" yWindow="-120" windowWidth="29040" windowHeight="15840" activeTab="1" xr2:uid="{00000000-000D-0000-FFFF-FFFF00000000}"/>
  </bookViews>
  <sheets>
    <sheet name="ДК" sheetId="2" r:id="rId1"/>
    <sheet name="Лот1-6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6" i="1" l="1"/>
  <c r="M26" i="1"/>
  <c r="O26" i="1" s="1"/>
  <c r="K26" i="1"/>
  <c r="L26" i="1" s="1"/>
  <c r="J26" i="1"/>
  <c r="H26" i="1"/>
  <c r="F26" i="1"/>
  <c r="M25" i="1"/>
  <c r="N25" i="1" s="1"/>
  <c r="K25" i="1"/>
  <c r="L25" i="1" s="1"/>
  <c r="J25" i="1"/>
  <c r="H25" i="1"/>
  <c r="F25" i="1"/>
  <c r="F27" i="1" s="1"/>
  <c r="M22" i="1"/>
  <c r="K22" i="1"/>
  <c r="L22" i="1" s="1"/>
  <c r="L23" i="1" s="1"/>
  <c r="J22" i="1"/>
  <c r="J23" i="1" s="1"/>
  <c r="H22" i="1"/>
  <c r="H23" i="1" s="1"/>
  <c r="F22" i="1"/>
  <c r="F23" i="1" s="1"/>
  <c r="M15" i="1"/>
  <c r="N15" i="1" s="1"/>
  <c r="N16" i="1" s="1"/>
  <c r="L16" i="1"/>
  <c r="J16" i="1"/>
  <c r="H16" i="1"/>
  <c r="F16" i="1"/>
  <c r="M19" i="1"/>
  <c r="K19" i="1"/>
  <c r="L19" i="1" s="1"/>
  <c r="L20" i="1" s="1"/>
  <c r="J19" i="1"/>
  <c r="H19" i="1"/>
  <c r="F19" i="1"/>
  <c r="M18" i="1"/>
  <c r="N18" i="1" s="1"/>
  <c r="K18" i="1"/>
  <c r="L18" i="1" s="1"/>
  <c r="J18" i="1"/>
  <c r="H18" i="1"/>
  <c r="F18" i="1"/>
  <c r="M12" i="1"/>
  <c r="K12" i="1"/>
  <c r="L12" i="1" s="1"/>
  <c r="J12" i="1"/>
  <c r="H12" i="1"/>
  <c r="F12" i="1"/>
  <c r="M11" i="1"/>
  <c r="K11" i="1"/>
  <c r="L11" i="1" s="1"/>
  <c r="J11" i="1"/>
  <c r="H11" i="1"/>
  <c r="F11" i="1"/>
  <c r="M10" i="1"/>
  <c r="K10" i="1"/>
  <c r="L10" i="1" s="1"/>
  <c r="J10" i="1"/>
  <c r="H10" i="1"/>
  <c r="F10" i="1"/>
  <c r="M7" i="1"/>
  <c r="K7" i="1"/>
  <c r="L7" i="1" s="1"/>
  <c r="J7" i="1"/>
  <c r="H7" i="1"/>
  <c r="F7" i="1"/>
  <c r="M6" i="1"/>
  <c r="K6" i="1"/>
  <c r="L6" i="1" s="1"/>
  <c r="J6" i="1"/>
  <c r="H6" i="1"/>
  <c r="F6" i="1"/>
  <c r="M5" i="1"/>
  <c r="N5" i="1" s="1"/>
  <c r="K5" i="1"/>
  <c r="L5" i="1" s="1"/>
  <c r="J5" i="1"/>
  <c r="H5" i="1"/>
  <c r="F5" i="1"/>
  <c r="M4" i="1"/>
  <c r="K4" i="1"/>
  <c r="L4" i="1" s="1"/>
  <c r="J4" i="1"/>
  <c r="H4" i="1"/>
  <c r="F4" i="1"/>
  <c r="P26" i="1" l="1"/>
  <c r="O22" i="1"/>
  <c r="H27" i="1"/>
  <c r="J27" i="1"/>
  <c r="L27" i="1"/>
  <c r="H20" i="1"/>
  <c r="O25" i="1"/>
  <c r="N27" i="1"/>
  <c r="P25" i="1"/>
  <c r="F20" i="1"/>
  <c r="J20" i="1"/>
  <c r="N22" i="1"/>
  <c r="N23" i="1" s="1"/>
  <c r="P23" i="1" s="1"/>
  <c r="P18" i="1"/>
  <c r="O18" i="1"/>
  <c r="F13" i="1"/>
  <c r="L13" i="1"/>
  <c r="H13" i="1"/>
  <c r="O19" i="1"/>
  <c r="N19" i="1"/>
  <c r="P19" i="1" s="1"/>
  <c r="F8" i="1"/>
  <c r="H8" i="1"/>
  <c r="J13" i="1"/>
  <c r="J8" i="1"/>
  <c r="L8" i="1"/>
  <c r="O6" i="1"/>
  <c r="O4" i="1"/>
  <c r="N4" i="1"/>
  <c r="O7" i="1"/>
  <c r="O12" i="1"/>
  <c r="O11" i="1"/>
  <c r="O10" i="1"/>
  <c r="N10" i="1"/>
  <c r="N11" i="1"/>
  <c r="P11" i="1" s="1"/>
  <c r="N12" i="1"/>
  <c r="P12" i="1" s="1"/>
  <c r="P5" i="1"/>
  <c r="O5" i="1"/>
  <c r="N6" i="1"/>
  <c r="P6" i="1" s="1"/>
  <c r="N7" i="1"/>
  <c r="P7" i="1" s="1"/>
  <c r="P27" i="1" l="1"/>
  <c r="P22" i="1"/>
  <c r="N20" i="1"/>
  <c r="P10" i="1"/>
  <c r="N13" i="1"/>
  <c r="P13" i="1" s="1"/>
  <c r="N8" i="1"/>
  <c r="P8" i="1" s="1"/>
  <c r="P4" i="1"/>
</calcChain>
</file>

<file path=xl/sharedStrings.xml><?xml version="1.0" encoding="utf-8"?>
<sst xmlns="http://schemas.openxmlformats.org/spreadsheetml/2006/main" count="184" uniqueCount="82">
  <si>
    <t>Медико-технічне завдання на реагенти для виконання бактеріологічних досліджень  для бактеріологічної лабораторії Українського Референс-центру з клінічної лабораторної діагностики та метрології в 2025 році (додаткове фінансування 3)</t>
  </si>
  <si>
    <t xml:space="preserve"> №з/п</t>
  </si>
  <si>
    <t>Назва реагенту, або еквівалент</t>
  </si>
  <si>
    <t>Од.вим.</t>
  </si>
  <si>
    <t xml:space="preserve">Загальна кількість 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</si>
  <si>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</si>
  <si>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</si>
  <si>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</si>
  <si>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Цінова пропозиція фірми №3,  з ПДВ </t>
  </si>
  <si>
    <t xml:space="preserve">Ціна середня, з ПДВ </t>
  </si>
  <si>
    <t>Контрольна цінова пропозиція</t>
  </si>
  <si>
    <t>Загальна сума контрольної цінової пропозиції</t>
  </si>
  <si>
    <t xml:space="preserve">Різниця в ціновій пропозиції </t>
  </si>
  <si>
    <t>Різниця в загальній сумі</t>
  </si>
  <si>
    <t>джерело</t>
  </si>
  <si>
    <t>1</t>
  </si>
  <si>
    <t>шт</t>
  </si>
  <si>
    <t>3</t>
  </si>
  <si>
    <t>торги не видбулись по 15%
були розділені з дисками, УкрБіо
оголошуемо по мінімальній КП</t>
  </si>
  <si>
    <t>2</t>
  </si>
  <si>
    <t>Набір реагентів AST-ST03</t>
  </si>
  <si>
    <t>4</t>
  </si>
  <si>
    <t>Набір реагентів AST-YS08</t>
  </si>
  <si>
    <t>Набір реагентів AST-N330</t>
  </si>
  <si>
    <t>Набір реагентів AST-N331</t>
  </si>
  <si>
    <t>Набір реагентів AST-N332</t>
  </si>
  <si>
    <t>6</t>
  </si>
  <si>
    <t>7</t>
  </si>
  <si>
    <t>Заступник генерального директора з фінансово-економічних та юридичних питань</t>
  </si>
  <si>
    <t>Вячеслав</t>
  </si>
  <si>
    <t>ФЕДОРОВ</t>
  </si>
  <si>
    <t>Провідний економіст</t>
  </si>
  <si>
    <t>Ігор</t>
  </si>
  <si>
    <t>РАБЕНКО</t>
  </si>
  <si>
    <t>ЛОТ 1</t>
  </si>
  <si>
    <t>ЛОТ 2</t>
  </si>
  <si>
    <t>Реагент Vitek MS CHCA</t>
  </si>
  <si>
    <t>ЛОТ 3</t>
  </si>
  <si>
    <t>Система для визначення чутливості до колістину, 4×4</t>
  </si>
  <si>
    <t>Система для визначення чутливості до ванкоміцину та тейкопланіну, 4 тести</t>
  </si>
  <si>
    <t>шт.</t>
  </si>
  <si>
    <t>ЛОТ 4</t>
  </si>
  <si>
    <t>Калібраційний стандарт для DENSICHEK PLUS</t>
  </si>
  <si>
    <t>преоголошення 	
ТОВ "УКРБІО"</t>
  </si>
  <si>
    <t>ЛОТ 5</t>
  </si>
  <si>
    <t>Флакони з середовищем BacT/ALERT® SA для виділення аеробних гемокультур</t>
  </si>
  <si>
    <t>двійчі не відбулись 
були розбиті з дисками
найменша цінова</t>
  </si>
  <si>
    <t>Флакони з середовищем BacT/ALERT® SN для виділення анаеробних гемокультур</t>
  </si>
  <si>
    <t>минулі закупівлі, однакові 
20%
UA-2025-05-30-004059-a - ОХМАТДИТ (33 170,00)
ТОВАРИСТВО З ОБМЕЖЕНОЮ ВІДПОВІДАЛЬНІСТЮ "УКРБІО"</t>
  </si>
  <si>
    <t>ЛОТ 6</t>
  </si>
  <si>
    <r>
      <t>Набір реагентів AST-P</t>
    </r>
    <r>
      <rPr>
        <sz val="10"/>
        <color indexed="8"/>
        <rFont val="Times New Roman"/>
        <family val="1"/>
        <charset val="204"/>
      </rPr>
      <t>644</t>
    </r>
  </si>
  <si>
    <r>
      <t>Набір реагентів AST-P</t>
    </r>
    <r>
      <rPr>
        <sz val="10"/>
        <color indexed="8"/>
        <rFont val="Times New Roman"/>
        <family val="1"/>
        <charset val="204"/>
      </rPr>
      <t>643</t>
    </r>
  </si>
  <si>
    <t>Код ДК 021:2015 – 33696500-0 - Лабораторні реактиви</t>
  </si>
  <si>
    <t>Декларація про відповідність від 21.09.2022р., UKR-006,  термін  дії необмежений</t>
  </si>
  <si>
    <t>58605 антимікробна чутливість загальна, живильне середовище ІВД</t>
  </si>
  <si>
    <t>Р2210</t>
  </si>
  <si>
    <t>Р2211</t>
  </si>
  <si>
    <t>Р2212</t>
  </si>
  <si>
    <t>Набір реагентів AST-P644</t>
  </si>
  <si>
    <t>58605  антимікробна чутливість загальна, живильне середовище ІВД</t>
  </si>
  <si>
    <t>Набір реагентів AST-P643</t>
  </si>
  <si>
    <t>58604 антимікробна чутливість грибів, живильне середовище ІВД</t>
  </si>
  <si>
    <t>Р2206</t>
  </si>
  <si>
    <t>Р2207</t>
  </si>
  <si>
    <t>Р2208</t>
  </si>
  <si>
    <t>Р2209</t>
  </si>
  <si>
    <t>Р2220</t>
  </si>
  <si>
    <t>Декларація про відповідність від29.04.2024р., UKR-009,  термін  дії необмежений</t>
  </si>
  <si>
    <t>61336 Мас-спектрометричний аналіз, підготовка зразка ІВД</t>
  </si>
  <si>
    <t>Р2338</t>
  </si>
  <si>
    <t xml:space="preserve">Код ДК 021-2015 - 33696500-0 Лабораторні реактиви </t>
  </si>
  <si>
    <t>Декларація про відповідність № UKR- 010 від 01.08.2023р., термін  дії необмежений</t>
  </si>
  <si>
    <t xml:space="preserve">45587 Колістін мінімальна інгібуюча концентрація IVD </t>
  </si>
  <si>
    <t>Р2339</t>
  </si>
  <si>
    <t>38051 1 Ванкоміцин / Тейкопланін 
мінімальна інгібуюча 
концентрація IVD</t>
  </si>
  <si>
    <t>Р3652</t>
  </si>
  <si>
    <t>62854 Стандарт каламутності МакФарланда IVD (діагностика in vitro)</t>
  </si>
  <si>
    <t>Декларація про відповідність від 16.03.2016р., термін  дії необмежений</t>
  </si>
  <si>
    <t>58530 Бульон для аеробних мікроорганізмів, живильне середовище  ІВД</t>
  </si>
  <si>
    <t>58536 Бульон для анаеробних мікроорганізмів, живильне середовище  ІВД</t>
  </si>
  <si>
    <t>Р2218</t>
  </si>
  <si>
    <t>Р2219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</si>
</sst>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_₴_-;\-* #,##0.00\ _₴_-;_-* &quot;-&quot;??\ _₴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family val="2"/>
    </font>
    <font>
      <sz val="10"/>
      <color indexed="8"/>
      <name val="Calibri"/>
      <family val="2"/>
    </font>
    <font>
      <sz val="10"/>
      <name val="Arial Cyr"/>
    </font>
    <font>
      <sz val="11"/>
      <color indexed="8"/>
      <name val="Calibri"/>
      <family val="2"/>
    </font>
    <font>
      <sz val="12"/>
      <name val="RotisSansSerif"/>
      <family val="2"/>
    </font>
    <font>
      <sz val="8"/>
      <name val="Arial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4" fillId="0" borderId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/>
    <xf numFmtId="0" fontId="4" fillId="0" borderId="0" applyNumberFormat="0" applyBorder="0" applyProtection="0"/>
    <xf numFmtId="0" fontId="4" fillId="0" borderId="0"/>
    <xf numFmtId="0" fontId="4" fillId="0" borderId="0"/>
    <xf numFmtId="0" fontId="9" fillId="0" borderId="0"/>
    <xf numFmtId="0" fontId="10" fillId="0" borderId="0"/>
    <xf numFmtId="0" fontId="10" fillId="0" borderId="0"/>
    <xf numFmtId="165" fontId="3" fillId="0" borderId="0" applyFill="0" applyBorder="0" applyAlignment="0" applyProtection="0"/>
  </cellStyleXfs>
  <cellXfs count="122">
    <xf numFmtId="0" fontId="0" fillId="0" borderId="0" xfId="0"/>
    <xf numFmtId="49" fontId="12" fillId="0" borderId="4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wrapText="1"/>
    </xf>
    <xf numFmtId="49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12" fillId="0" borderId="3" xfId="0" applyFont="1" applyBorder="1"/>
    <xf numFmtId="4" fontId="12" fillId="0" borderId="3" xfId="0" applyNumberFormat="1" applyFont="1" applyBorder="1"/>
    <xf numFmtId="4" fontId="12" fillId="0" borderId="0" xfId="0" applyNumberFormat="1" applyFont="1" applyBorder="1"/>
    <xf numFmtId="0" fontId="12" fillId="0" borderId="25" xfId="2" applyFont="1" applyFill="1" applyBorder="1" applyAlignment="1">
      <alignment horizontal="left" vertical="center" wrapText="1"/>
    </xf>
    <xf numFmtId="2" fontId="12" fillId="0" borderId="22" xfId="2" applyNumberFormat="1" applyFont="1" applyFill="1" applyBorder="1" applyAlignment="1">
      <alignment horizontal="center" vertical="center"/>
    </xf>
    <xf numFmtId="2" fontId="12" fillId="0" borderId="22" xfId="2" applyNumberFormat="1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left" vertical="center" wrapText="1"/>
    </xf>
    <xf numFmtId="2" fontId="12" fillId="0" borderId="3" xfId="2" applyNumberFormat="1" applyFont="1" applyFill="1" applyBorder="1" applyAlignment="1">
      <alignment horizontal="center" vertical="center"/>
    </xf>
    <xf numFmtId="2" fontId="12" fillId="0" borderId="3" xfId="2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2" fontId="12" fillId="0" borderId="22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1" fontId="12" fillId="0" borderId="23" xfId="0" applyNumberFormat="1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1" fillId="0" borderId="3" xfId="0" applyFont="1" applyBorder="1"/>
    <xf numFmtId="0" fontId="11" fillId="0" borderId="0" xfId="0" applyFont="1" applyBorder="1"/>
    <xf numFmtId="0" fontId="12" fillId="0" borderId="0" xfId="0" applyFont="1" applyBorder="1"/>
    <xf numFmtId="0" fontId="13" fillId="0" borderId="0" xfId="0" applyFont="1"/>
    <xf numFmtId="49" fontId="11" fillId="2" borderId="18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164" fontId="11" fillId="3" borderId="3" xfId="1" applyFont="1" applyFill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 vertical="center"/>
    </xf>
    <xf numFmtId="164" fontId="12" fillId="0" borderId="13" xfId="1" quotePrefix="1" applyFont="1" applyFill="1" applyBorder="1" applyAlignment="1">
      <alignment horizontal="center" vertical="center" wrapText="1"/>
    </xf>
    <xf numFmtId="0" fontId="12" fillId="0" borderId="3" xfId="0" quotePrefix="1" applyFont="1" applyBorder="1"/>
    <xf numFmtId="49" fontId="12" fillId="0" borderId="6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0" fontId="12" fillId="0" borderId="8" xfId="0" quotePrefix="1" applyFont="1" applyBorder="1"/>
    <xf numFmtId="49" fontId="12" fillId="0" borderId="3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2" fillId="0" borderId="16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164" fontId="12" fillId="0" borderId="7" xfId="1" applyFont="1" applyFill="1" applyBorder="1" applyAlignment="1">
      <alignment horizontal="center" vertical="center"/>
    </xf>
    <xf numFmtId="4" fontId="12" fillId="0" borderId="7" xfId="0" applyNumberFormat="1" applyFont="1" applyBorder="1" applyAlignment="1">
      <alignment horizontal="center" vertical="center"/>
    </xf>
    <xf numFmtId="164" fontId="12" fillId="0" borderId="7" xfId="1" quotePrefix="1" applyFont="1" applyFill="1" applyBorder="1" applyAlignment="1">
      <alignment horizontal="center" vertical="center" wrapText="1"/>
    </xf>
    <xf numFmtId="164" fontId="12" fillId="0" borderId="1" xfId="1" applyFont="1" applyFill="1" applyBorder="1" applyAlignment="1">
      <alignment horizontal="center" vertical="center"/>
    </xf>
    <xf numFmtId="164" fontId="12" fillId="0" borderId="1" xfId="1" quotePrefix="1" applyFont="1" applyFill="1" applyBorder="1" applyAlignment="1">
      <alignment horizontal="center" vertical="center"/>
    </xf>
    <xf numFmtId="49" fontId="12" fillId="0" borderId="8" xfId="0" applyNumberFormat="1" applyFont="1" applyBorder="1" applyAlignment="1">
      <alignment horizontal="left" vertical="center" wrapText="1"/>
    </xf>
    <xf numFmtId="49" fontId="12" fillId="0" borderId="9" xfId="0" applyNumberFormat="1" applyFont="1" applyBorder="1" applyAlignment="1">
      <alignment horizontal="center" vertical="center"/>
    </xf>
    <xf numFmtId="164" fontId="12" fillId="0" borderId="2" xfId="1" applyFont="1" applyFill="1" applyBorder="1" applyAlignment="1">
      <alignment horizontal="center" vertical="center"/>
    </xf>
    <xf numFmtId="0" fontId="13" fillId="0" borderId="8" xfId="0" applyFont="1" applyBorder="1"/>
    <xf numFmtId="4" fontId="13" fillId="0" borderId="8" xfId="0" applyNumberFormat="1" applyFont="1" applyBorder="1"/>
    <xf numFmtId="4" fontId="14" fillId="0" borderId="8" xfId="0" applyNumberFormat="1" applyFont="1" applyBorder="1"/>
    <xf numFmtId="164" fontId="12" fillId="0" borderId="8" xfId="1" applyFont="1" applyFill="1" applyBorder="1" applyAlignment="1">
      <alignment horizontal="center" vertical="center"/>
    </xf>
    <xf numFmtId="49" fontId="12" fillId="0" borderId="24" xfId="2" applyNumberFormat="1" applyFont="1" applyFill="1" applyBorder="1" applyAlignment="1">
      <alignment horizontal="center" vertical="center" wrapText="1"/>
    </xf>
    <xf numFmtId="49" fontId="12" fillId="0" borderId="21" xfId="2" applyNumberFormat="1" applyFont="1" applyFill="1" applyBorder="1" applyAlignment="1">
      <alignment horizontal="center" vertical="center"/>
    </xf>
    <xf numFmtId="49" fontId="12" fillId="0" borderId="22" xfId="2" applyNumberFormat="1" applyFont="1" applyFill="1" applyBorder="1" applyAlignment="1">
      <alignment horizontal="center" vertical="center"/>
    </xf>
    <xf numFmtId="4" fontId="12" fillId="0" borderId="22" xfId="2" applyNumberFormat="1" applyFont="1" applyFill="1" applyBorder="1" applyAlignment="1">
      <alignment horizontal="center" vertical="center"/>
    </xf>
    <xf numFmtId="49" fontId="12" fillId="0" borderId="3" xfId="2" applyNumberFormat="1" applyFont="1" applyFill="1" applyBorder="1" applyAlignment="1">
      <alignment horizontal="center" vertical="center" wrapText="1"/>
    </xf>
    <xf numFmtId="49" fontId="12" fillId="0" borderId="3" xfId="2" applyNumberFormat="1" applyFont="1" applyFill="1" applyBorder="1" applyAlignment="1">
      <alignment horizontal="center" vertical="center"/>
    </xf>
    <xf numFmtId="4" fontId="12" fillId="0" borderId="3" xfId="2" applyNumberFormat="1" applyFont="1" applyFill="1" applyBorder="1" applyAlignment="1">
      <alignment horizontal="center" vertical="center"/>
    </xf>
    <xf numFmtId="4" fontId="11" fillId="0" borderId="3" xfId="2" applyNumberFormat="1" applyFont="1" applyFill="1" applyBorder="1" applyAlignment="1">
      <alignment horizontal="center" vertical="center"/>
    </xf>
    <xf numFmtId="49" fontId="12" fillId="0" borderId="21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" fontId="12" fillId="0" borderId="2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5" fontId="12" fillId="0" borderId="1" xfId="14" applyFont="1" applyFill="1" applyBorder="1" applyAlignment="1">
      <alignment horizontal="center" vertical="center"/>
    </xf>
    <xf numFmtId="165" fontId="12" fillId="0" borderId="4" xfId="14" applyFont="1" applyFill="1" applyBorder="1" applyAlignment="1">
      <alignment horizontal="center" vertical="center"/>
    </xf>
    <xf numFmtId="165" fontId="11" fillId="0" borderId="1" xfId="14" applyFont="1" applyFill="1" applyBorder="1" applyAlignment="1">
      <alignment horizontal="center" vertical="center"/>
    </xf>
    <xf numFmtId="165" fontId="12" fillId="0" borderId="0" xfId="14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4" fontId="13" fillId="0" borderId="3" xfId="1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3" fontId="13" fillId="0" borderId="3" xfId="1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left" vertical="center"/>
    </xf>
    <xf numFmtId="4" fontId="13" fillId="0" borderId="15" xfId="1" applyNumberFormat="1" applyFont="1" applyBorder="1" applyAlignment="1">
      <alignment horizontal="center" vertical="center"/>
    </xf>
    <xf numFmtId="4" fontId="13" fillId="0" borderId="3" xfId="1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3" fillId="0" borderId="0" xfId="0" applyFont="1"/>
    <xf numFmtId="49" fontId="11" fillId="2" borderId="17" xfId="0" applyNumberFormat="1" applyFont="1" applyFill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49" fontId="11" fillId="0" borderId="19" xfId="2" applyNumberFormat="1" applyFont="1" applyFill="1" applyBorder="1" applyAlignment="1">
      <alignment horizontal="center" vertical="center" wrapText="1"/>
    </xf>
    <xf numFmtId="49" fontId="11" fillId="0" borderId="17" xfId="2" applyNumberFormat="1" applyFont="1" applyFill="1" applyBorder="1" applyAlignment="1">
      <alignment horizontal="center" vertical="center" wrapText="1"/>
    </xf>
    <xf numFmtId="49" fontId="11" fillId="0" borderId="20" xfId="2" applyNumberFormat="1" applyFont="1" applyFill="1" applyBorder="1" applyAlignment="1">
      <alignment horizontal="center" vertical="center" wrapText="1"/>
    </xf>
    <xf numFmtId="49" fontId="11" fillId="0" borderId="11" xfId="2" applyNumberFormat="1" applyFont="1" applyFill="1" applyBorder="1" applyAlignment="1">
      <alignment horizontal="center" vertical="center" wrapText="1"/>
    </xf>
    <xf numFmtId="49" fontId="12" fillId="0" borderId="11" xfId="2" applyNumberFormat="1" applyFont="1" applyFill="1" applyBorder="1" applyAlignment="1">
      <alignment horizontal="center" vertical="center" wrapText="1"/>
    </xf>
    <xf numFmtId="49" fontId="11" fillId="0" borderId="0" xfId="2" applyNumberFormat="1" applyFont="1" applyFill="1" applyBorder="1" applyAlignment="1">
      <alignment horizontal="center" vertical="center" wrapText="1"/>
    </xf>
    <xf numFmtId="49" fontId="12" fillId="0" borderId="0" xfId="2" applyNumberFormat="1" applyFont="1" applyFill="1" applyBorder="1" applyAlignment="1">
      <alignment horizontal="center" vertical="center" wrapText="1"/>
    </xf>
  </cellXfs>
  <cellStyles count="15">
    <cellStyle name="Відсотковий 2" xfId="3" xr:uid="{2CF573A8-AEB9-4909-8BA2-00697E6D3007}"/>
    <cellStyle name="Звичайний" xfId="0" builtinId="0"/>
    <cellStyle name="Звичайний 2" xfId="4" xr:uid="{17E32AD9-5799-4EFF-A399-657896CC60AE}"/>
    <cellStyle name="Звичайний 3" xfId="5" xr:uid="{968F38FD-0B6D-48E6-8DEC-5D0F5CEF8049}"/>
    <cellStyle name="Звичайний 4" xfId="6" xr:uid="{BBC0FF2A-62C2-4DF0-BCD8-A0789151A954}"/>
    <cellStyle name="Звичайний 5" xfId="7" xr:uid="{DD1E16E0-B718-40F4-9B0F-B187C8225B85}"/>
    <cellStyle name="Звичайний 6" xfId="2" xr:uid="{CDAF74C0-98A8-4B19-9801-9009A14BA4A6}"/>
    <cellStyle name="Обычный 10 2" xfId="8" xr:uid="{AC8EF0A0-DEA7-4D9A-81D3-BED5955285A6}"/>
    <cellStyle name="Обычный 2" xfId="9" xr:uid="{260C9CCF-DA57-45E1-AFFF-8F771A653476}"/>
    <cellStyle name="Обычный 2 2" xfId="10" xr:uid="{A507F37D-79CD-444A-8CF9-479D50776D33}"/>
    <cellStyle name="Обычный 2 2 2" xfId="11" xr:uid="{B7D9CC7C-0A24-43EA-BD34-FCA44AD39E04}"/>
    <cellStyle name="Обычный 2 3" xfId="12" xr:uid="{68C8BD0E-3725-461D-9995-DFA04E59D267}"/>
    <cellStyle name="Обычный_Лист1" xfId="13" xr:uid="{1CCE33D3-2013-4876-A50F-675321EAE47E}"/>
    <cellStyle name="Фінансовий" xfId="1" builtinId="3"/>
    <cellStyle name="Фінансовий 2" xfId="14" xr:uid="{B9B9B8DF-BF5B-4042-8251-CED69CAC75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657EF-2B4E-43A8-A349-31FF2C417C9A}">
  <dimension ref="A1:P13"/>
  <sheetViews>
    <sheetView workbookViewId="0">
      <selection activeCell="S19" sqref="S19"/>
    </sheetView>
  </sheetViews>
  <sheetFormatPr defaultRowHeight="15"/>
  <cols>
    <col min="3" max="3" width="27.5703125" customWidth="1"/>
  </cols>
  <sheetData>
    <row r="1" spans="1:16">
      <c r="A1" s="96" t="s">
        <v>62</v>
      </c>
      <c r="B1" s="97" t="s">
        <v>15</v>
      </c>
      <c r="C1" s="98" t="s">
        <v>58</v>
      </c>
      <c r="D1" s="97" t="s">
        <v>16</v>
      </c>
      <c r="E1" s="99" t="s">
        <v>17</v>
      </c>
      <c r="F1" s="96">
        <v>8560</v>
      </c>
      <c r="G1" s="96">
        <v>25680</v>
      </c>
      <c r="H1" s="96">
        <v>9500</v>
      </c>
      <c r="I1" s="96">
        <v>28500</v>
      </c>
      <c r="J1" s="96">
        <v>10000</v>
      </c>
      <c r="K1" s="96">
        <v>30000</v>
      </c>
      <c r="L1" s="96">
        <v>9353.3333333333339</v>
      </c>
      <c r="M1" s="100">
        <v>28060</v>
      </c>
      <c r="N1" s="101" t="s">
        <v>52</v>
      </c>
      <c r="O1" s="101" t="s">
        <v>53</v>
      </c>
      <c r="P1" s="101" t="s">
        <v>59</v>
      </c>
    </row>
    <row r="2" spans="1:16">
      <c r="A2" s="96" t="s">
        <v>63</v>
      </c>
      <c r="B2" s="97" t="s">
        <v>19</v>
      </c>
      <c r="C2" s="98" t="s">
        <v>60</v>
      </c>
      <c r="D2" s="97" t="s">
        <v>16</v>
      </c>
      <c r="E2" s="99" t="s">
        <v>19</v>
      </c>
      <c r="F2" s="96">
        <v>8560</v>
      </c>
      <c r="G2" s="96">
        <v>17120</v>
      </c>
      <c r="H2" s="96">
        <v>9500</v>
      </c>
      <c r="I2" s="96">
        <v>19000</v>
      </c>
      <c r="J2" s="96">
        <v>10000</v>
      </c>
      <c r="K2" s="96">
        <v>20000</v>
      </c>
      <c r="L2" s="96">
        <v>9353.3333333333339</v>
      </c>
      <c r="M2" s="100">
        <v>18706.666666666668</v>
      </c>
      <c r="N2" s="101" t="s">
        <v>52</v>
      </c>
      <c r="O2" s="101" t="s">
        <v>53</v>
      </c>
      <c r="P2" s="101" t="s">
        <v>59</v>
      </c>
    </row>
    <row r="3" spans="1:16">
      <c r="A3" s="96" t="s">
        <v>64</v>
      </c>
      <c r="B3" s="97" t="s">
        <v>17</v>
      </c>
      <c r="C3" s="98" t="s">
        <v>20</v>
      </c>
      <c r="D3" s="97" t="s">
        <v>16</v>
      </c>
      <c r="E3" s="99" t="s">
        <v>15</v>
      </c>
      <c r="F3" s="96">
        <v>10700</v>
      </c>
      <c r="G3" s="96">
        <v>10700</v>
      </c>
      <c r="H3" s="96">
        <v>12000</v>
      </c>
      <c r="I3" s="96">
        <v>12000</v>
      </c>
      <c r="J3" s="96">
        <v>13000</v>
      </c>
      <c r="K3" s="96">
        <v>13000</v>
      </c>
      <c r="L3" s="96">
        <v>11900</v>
      </c>
      <c r="M3" s="100">
        <v>11900</v>
      </c>
      <c r="N3" s="101" t="s">
        <v>52</v>
      </c>
      <c r="O3" s="101" t="s">
        <v>53</v>
      </c>
      <c r="P3" s="101" t="s">
        <v>54</v>
      </c>
    </row>
    <row r="4" spans="1:16">
      <c r="A4" s="96" t="s">
        <v>65</v>
      </c>
      <c r="B4" s="97" t="s">
        <v>21</v>
      </c>
      <c r="C4" s="98" t="s">
        <v>22</v>
      </c>
      <c r="D4" s="97" t="s">
        <v>16</v>
      </c>
      <c r="E4" s="99">
        <v>2</v>
      </c>
      <c r="F4" s="96">
        <v>9202</v>
      </c>
      <c r="G4" s="96">
        <v>18404</v>
      </c>
      <c r="H4" s="96">
        <v>10000</v>
      </c>
      <c r="I4" s="96">
        <v>20000</v>
      </c>
      <c r="J4" s="96">
        <v>11000</v>
      </c>
      <c r="K4" s="96">
        <v>22000</v>
      </c>
      <c r="L4" s="96">
        <v>10067.333333333334</v>
      </c>
      <c r="M4" s="100">
        <v>20134.666666666668</v>
      </c>
      <c r="N4" s="101" t="s">
        <v>52</v>
      </c>
      <c r="O4" s="101" t="s">
        <v>53</v>
      </c>
      <c r="P4" s="101" t="s">
        <v>61</v>
      </c>
    </row>
    <row r="5" spans="1:16">
      <c r="A5" s="96" t="s">
        <v>55</v>
      </c>
      <c r="B5" s="97" t="s">
        <v>15</v>
      </c>
      <c r="C5" s="98" t="s">
        <v>23</v>
      </c>
      <c r="D5" s="97" t="s">
        <v>16</v>
      </c>
      <c r="E5" s="99" t="s">
        <v>15</v>
      </c>
      <c r="F5" s="96">
        <v>8560</v>
      </c>
      <c r="G5" s="96">
        <v>8560</v>
      </c>
      <c r="H5" s="96">
        <v>9500</v>
      </c>
      <c r="I5" s="96">
        <v>9500</v>
      </c>
      <c r="J5" s="96">
        <v>10000</v>
      </c>
      <c r="K5" s="96">
        <v>10000</v>
      </c>
      <c r="L5" s="96">
        <v>9353.3333333333339</v>
      </c>
      <c r="M5" s="100">
        <v>9353.3333333333339</v>
      </c>
      <c r="N5" s="101" t="s">
        <v>52</v>
      </c>
      <c r="O5" s="101" t="s">
        <v>53</v>
      </c>
      <c r="P5" s="101" t="s">
        <v>54</v>
      </c>
    </row>
    <row r="6" spans="1:16">
      <c r="A6" s="96" t="s">
        <v>56</v>
      </c>
      <c r="B6" s="97" t="s">
        <v>19</v>
      </c>
      <c r="C6" s="98" t="s">
        <v>24</v>
      </c>
      <c r="D6" s="97" t="s">
        <v>16</v>
      </c>
      <c r="E6" s="99" t="s">
        <v>17</v>
      </c>
      <c r="F6" s="96">
        <v>8560</v>
      </c>
      <c r="G6" s="96">
        <v>25680</v>
      </c>
      <c r="H6" s="96">
        <v>9500</v>
      </c>
      <c r="I6" s="96">
        <v>28500</v>
      </c>
      <c r="J6" s="96">
        <v>10000</v>
      </c>
      <c r="K6" s="96">
        <v>30000</v>
      </c>
      <c r="L6" s="96">
        <v>9353.3333333333339</v>
      </c>
      <c r="M6" s="100">
        <v>28060</v>
      </c>
      <c r="N6" s="101" t="s">
        <v>52</v>
      </c>
      <c r="O6" s="101" t="s">
        <v>53</v>
      </c>
      <c r="P6" s="101" t="s">
        <v>54</v>
      </c>
    </row>
    <row r="7" spans="1:16">
      <c r="A7" s="96" t="s">
        <v>57</v>
      </c>
      <c r="B7" s="97" t="s">
        <v>17</v>
      </c>
      <c r="C7" s="98" t="s">
        <v>25</v>
      </c>
      <c r="D7" s="97" t="s">
        <v>16</v>
      </c>
      <c r="E7" s="99" t="s">
        <v>26</v>
      </c>
      <c r="F7" s="96">
        <v>8560</v>
      </c>
      <c r="G7" s="96">
        <v>51360</v>
      </c>
      <c r="H7" s="96">
        <v>9500</v>
      </c>
      <c r="I7" s="96">
        <v>57000</v>
      </c>
      <c r="J7" s="96">
        <v>10000</v>
      </c>
      <c r="K7" s="96">
        <v>60000</v>
      </c>
      <c r="L7" s="96">
        <v>9353.3333333333339</v>
      </c>
      <c r="M7" s="100">
        <v>56120</v>
      </c>
      <c r="N7" s="101" t="s">
        <v>52</v>
      </c>
      <c r="O7" s="101" t="s">
        <v>53</v>
      </c>
      <c r="P7" s="101" t="s">
        <v>54</v>
      </c>
    </row>
    <row r="8" spans="1:16">
      <c r="A8" s="96" t="s">
        <v>66</v>
      </c>
      <c r="B8" s="97" t="s">
        <v>15</v>
      </c>
      <c r="C8" s="98" t="s">
        <v>36</v>
      </c>
      <c r="D8" s="97" t="s">
        <v>16</v>
      </c>
      <c r="E8" s="99" t="s">
        <v>27</v>
      </c>
      <c r="F8" s="96">
        <v>11770</v>
      </c>
      <c r="G8" s="96">
        <v>82390</v>
      </c>
      <c r="H8" s="96">
        <v>13000</v>
      </c>
      <c r="I8" s="96">
        <v>91000</v>
      </c>
      <c r="J8" s="96">
        <v>14000</v>
      </c>
      <c r="K8" s="96">
        <v>98000</v>
      </c>
      <c r="L8" s="96">
        <v>12923.333333333334</v>
      </c>
      <c r="M8" s="100">
        <v>90463.333333333343</v>
      </c>
      <c r="N8" s="101" t="s">
        <v>52</v>
      </c>
      <c r="O8" s="101" t="s">
        <v>67</v>
      </c>
      <c r="P8" s="101" t="s">
        <v>68</v>
      </c>
    </row>
    <row r="9" spans="1:16">
      <c r="A9" s="96" t="s">
        <v>69</v>
      </c>
      <c r="B9" s="97">
        <v>1</v>
      </c>
      <c r="C9" s="98" t="s">
        <v>38</v>
      </c>
      <c r="D9" s="97" t="s">
        <v>16</v>
      </c>
      <c r="E9" s="99" t="s">
        <v>27</v>
      </c>
      <c r="F9" s="96">
        <v>4066</v>
      </c>
      <c r="G9" s="96">
        <v>28462</v>
      </c>
      <c r="H9" s="96">
        <v>4500</v>
      </c>
      <c r="I9" s="96">
        <v>31500</v>
      </c>
      <c r="J9" s="96">
        <v>5000</v>
      </c>
      <c r="K9" s="96">
        <v>35000</v>
      </c>
      <c r="L9" s="96">
        <v>4522</v>
      </c>
      <c r="M9" s="100">
        <v>31654</v>
      </c>
      <c r="N9" s="101" t="s">
        <v>70</v>
      </c>
      <c r="O9" s="101" t="s">
        <v>71</v>
      </c>
      <c r="P9" s="101" t="s">
        <v>72</v>
      </c>
    </row>
    <row r="10" spans="1:16">
      <c r="A10" s="96" t="s">
        <v>73</v>
      </c>
      <c r="B10" s="97">
        <v>2</v>
      </c>
      <c r="C10" s="98" t="s">
        <v>39</v>
      </c>
      <c r="D10" s="97" t="s">
        <v>40</v>
      </c>
      <c r="E10" s="99">
        <v>2</v>
      </c>
      <c r="F10" s="96">
        <v>2889</v>
      </c>
      <c r="G10" s="96">
        <v>5778</v>
      </c>
      <c r="H10" s="96">
        <v>3000</v>
      </c>
      <c r="I10" s="96">
        <v>6000</v>
      </c>
      <c r="J10" s="96">
        <v>3500</v>
      </c>
      <c r="K10" s="96">
        <v>7000</v>
      </c>
      <c r="L10" s="96">
        <v>3250</v>
      </c>
      <c r="M10" s="100">
        <v>6500</v>
      </c>
      <c r="N10" s="101" t="s">
        <v>70</v>
      </c>
      <c r="O10" s="101" t="s">
        <v>71</v>
      </c>
      <c r="P10" s="101" t="s">
        <v>74</v>
      </c>
    </row>
    <row r="11" spans="1:16">
      <c r="A11" s="102" t="s">
        <v>75</v>
      </c>
      <c r="B11" s="97" t="s">
        <v>15</v>
      </c>
      <c r="C11" s="98" t="s">
        <v>42</v>
      </c>
      <c r="D11" s="97" t="s">
        <v>16</v>
      </c>
      <c r="E11" s="99" t="s">
        <v>15</v>
      </c>
      <c r="F11" s="96">
        <v>18404</v>
      </c>
      <c r="G11" s="96">
        <v>18404</v>
      </c>
      <c r="H11" s="96">
        <v>19000</v>
      </c>
      <c r="I11" s="96">
        <v>19000</v>
      </c>
      <c r="J11" s="96">
        <v>19600</v>
      </c>
      <c r="K11" s="96">
        <v>19600</v>
      </c>
      <c r="L11" s="96">
        <v>19001.333333333332</v>
      </c>
      <c r="M11" s="100">
        <v>19001.333333333332</v>
      </c>
      <c r="N11" s="101" t="s">
        <v>52</v>
      </c>
      <c r="O11" s="101" t="s">
        <v>53</v>
      </c>
      <c r="P11" s="101" t="s">
        <v>76</v>
      </c>
    </row>
    <row r="12" spans="1:16">
      <c r="A12" s="103" t="s">
        <v>80</v>
      </c>
      <c r="B12" s="97" t="s">
        <v>15</v>
      </c>
      <c r="C12" s="98" t="s">
        <v>45</v>
      </c>
      <c r="D12" s="97" t="s">
        <v>16</v>
      </c>
      <c r="E12" s="99" t="s">
        <v>15</v>
      </c>
      <c r="F12" s="96">
        <v>33170</v>
      </c>
      <c r="G12" s="96">
        <v>33170</v>
      </c>
      <c r="H12" s="96">
        <v>35000</v>
      </c>
      <c r="I12" s="96">
        <v>35000</v>
      </c>
      <c r="J12" s="96">
        <v>37000</v>
      </c>
      <c r="K12" s="96">
        <v>37000</v>
      </c>
      <c r="L12" s="96">
        <v>35056.666666666664</v>
      </c>
      <c r="M12" s="100">
        <v>35056.666666666664</v>
      </c>
      <c r="N12" s="101" t="s">
        <v>52</v>
      </c>
      <c r="O12" s="101" t="s">
        <v>77</v>
      </c>
      <c r="P12" s="101" t="s">
        <v>78</v>
      </c>
    </row>
    <row r="13" spans="1:16">
      <c r="A13" s="103" t="s">
        <v>81</v>
      </c>
      <c r="B13" s="97" t="s">
        <v>19</v>
      </c>
      <c r="C13" s="98" t="s">
        <v>47</v>
      </c>
      <c r="D13" s="97" t="s">
        <v>16</v>
      </c>
      <c r="E13" s="99" t="s">
        <v>15</v>
      </c>
      <c r="F13" s="96">
        <v>33170</v>
      </c>
      <c r="G13" s="96">
        <v>33170</v>
      </c>
      <c r="H13" s="96">
        <v>35000</v>
      </c>
      <c r="I13" s="96">
        <v>35000</v>
      </c>
      <c r="J13" s="96">
        <v>37000</v>
      </c>
      <c r="K13" s="96">
        <v>37000</v>
      </c>
      <c r="L13" s="96">
        <v>35056.666666666664</v>
      </c>
      <c r="M13" s="100">
        <v>35056.666666666664</v>
      </c>
      <c r="N13" s="101" t="s">
        <v>52</v>
      </c>
      <c r="O13" s="101" t="s">
        <v>77</v>
      </c>
      <c r="P13" s="101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tabSelected="1" workbookViewId="0">
      <selection activeCell="B4" sqref="B4"/>
    </sheetView>
  </sheetViews>
  <sheetFormatPr defaultRowHeight="12.75"/>
  <cols>
    <col min="1" max="1" width="5.5703125" style="34" bestFit="1" customWidth="1"/>
    <col min="2" max="2" width="24.85546875" style="34" bestFit="1" customWidth="1"/>
    <col min="3" max="3" width="7.5703125" style="34" bestFit="1" customWidth="1"/>
    <col min="4" max="5" width="8.85546875" style="34" bestFit="1" customWidth="1"/>
    <col min="6" max="6" width="9" style="34" bestFit="1" customWidth="1"/>
    <col min="7" max="7" width="8.85546875" style="34" bestFit="1" customWidth="1"/>
    <col min="8" max="8" width="9" style="34" bestFit="1" customWidth="1"/>
    <col min="9" max="9" width="9.85546875" style="34" bestFit="1" customWidth="1"/>
    <col min="10" max="12" width="9" style="34" bestFit="1" customWidth="1"/>
    <col min="13" max="13" width="11" style="34" bestFit="1" customWidth="1"/>
    <col min="14" max="14" width="11.42578125" style="34" bestFit="1" customWidth="1"/>
    <col min="15" max="16" width="9.5703125" style="34" bestFit="1" customWidth="1"/>
    <col min="17" max="17" width="28.28515625" style="34" bestFit="1" customWidth="1"/>
    <col min="18" max="16384" width="9.140625" style="34"/>
  </cols>
  <sheetData>
    <row r="1" spans="1:17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7" ht="63.75">
      <c r="A2" s="35" t="s">
        <v>1</v>
      </c>
      <c r="B2" s="36" t="s">
        <v>2</v>
      </c>
      <c r="C2" s="37" t="s">
        <v>3</v>
      </c>
      <c r="D2" s="38" t="s">
        <v>4</v>
      </c>
      <c r="E2" s="36" t="s">
        <v>5</v>
      </c>
      <c r="F2" s="39" t="s">
        <v>6</v>
      </c>
      <c r="G2" s="36" t="s">
        <v>7</v>
      </c>
      <c r="H2" s="39" t="s">
        <v>6</v>
      </c>
      <c r="I2" s="36" t="s">
        <v>8</v>
      </c>
      <c r="J2" s="39" t="s">
        <v>6</v>
      </c>
      <c r="K2" s="39" t="s">
        <v>9</v>
      </c>
      <c r="L2" s="39" t="s">
        <v>6</v>
      </c>
      <c r="M2" s="40" t="s">
        <v>10</v>
      </c>
      <c r="N2" s="40" t="s">
        <v>11</v>
      </c>
      <c r="O2" s="40" t="s">
        <v>12</v>
      </c>
      <c r="P2" s="40" t="s">
        <v>13</v>
      </c>
      <c r="Q2" s="41" t="s">
        <v>14</v>
      </c>
    </row>
    <row r="3" spans="1:17">
      <c r="A3" s="108" t="s">
        <v>34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ht="38.25">
      <c r="A4" s="42" t="s">
        <v>15</v>
      </c>
      <c r="B4" s="2" t="s">
        <v>50</v>
      </c>
      <c r="C4" s="43" t="s">
        <v>16</v>
      </c>
      <c r="D4" s="44" t="s">
        <v>17</v>
      </c>
      <c r="E4" s="45">
        <v>8560</v>
      </c>
      <c r="F4" s="46">
        <f t="shared" ref="F4:F12" si="0">E4*D4</f>
        <v>25680</v>
      </c>
      <c r="G4" s="45">
        <v>9500</v>
      </c>
      <c r="H4" s="46">
        <f t="shared" ref="H4:H12" si="1">G4*D4</f>
        <v>28500</v>
      </c>
      <c r="I4" s="46">
        <v>10000</v>
      </c>
      <c r="J4" s="46">
        <f t="shared" ref="J4:J12" si="2">I4*D4</f>
        <v>30000</v>
      </c>
      <c r="K4" s="46">
        <f t="shared" ref="K4:K12" si="3">(E4+G4+I4)/3</f>
        <v>9353.3333333333339</v>
      </c>
      <c r="L4" s="46">
        <f t="shared" ref="L4:L12" si="4">K4*D4</f>
        <v>28060</v>
      </c>
      <c r="M4" s="46">
        <f>E4-E4*0.15</f>
        <v>7276</v>
      </c>
      <c r="N4" s="46">
        <f t="shared" ref="N4:N12" si="5">M4*D4</f>
        <v>21828</v>
      </c>
      <c r="O4" s="46">
        <f t="shared" ref="O4:P13" si="6">M4-K4</f>
        <v>-2077.3333333333339</v>
      </c>
      <c r="P4" s="47">
        <f t="shared" si="6"/>
        <v>-6232</v>
      </c>
      <c r="Q4" s="48" t="s">
        <v>18</v>
      </c>
    </row>
    <row r="5" spans="1:17">
      <c r="A5" s="1" t="s">
        <v>19</v>
      </c>
      <c r="B5" s="2" t="s">
        <v>51</v>
      </c>
      <c r="C5" s="3" t="s">
        <v>16</v>
      </c>
      <c r="D5" s="4" t="s">
        <v>19</v>
      </c>
      <c r="E5" s="5">
        <v>8560</v>
      </c>
      <c r="F5" s="6">
        <f t="shared" si="0"/>
        <v>17120</v>
      </c>
      <c r="G5" s="5">
        <v>9500</v>
      </c>
      <c r="H5" s="6">
        <f t="shared" si="1"/>
        <v>19000</v>
      </c>
      <c r="I5" s="6">
        <v>10000</v>
      </c>
      <c r="J5" s="6">
        <f t="shared" si="2"/>
        <v>20000</v>
      </c>
      <c r="K5" s="6">
        <f t="shared" si="3"/>
        <v>9353.3333333333339</v>
      </c>
      <c r="L5" s="6">
        <f t="shared" si="4"/>
        <v>18706.666666666668</v>
      </c>
      <c r="M5" s="6">
        <f>E5-E5*0.15</f>
        <v>7276</v>
      </c>
      <c r="N5" s="6">
        <f t="shared" si="5"/>
        <v>14552</v>
      </c>
      <c r="O5" s="6">
        <f t="shared" si="6"/>
        <v>-2077.3333333333339</v>
      </c>
      <c r="P5" s="7">
        <f t="shared" si="6"/>
        <v>-4154.6666666666679</v>
      </c>
      <c r="Q5" s="49"/>
    </row>
    <row r="6" spans="1:17">
      <c r="A6" s="1" t="s">
        <v>17</v>
      </c>
      <c r="B6" s="2" t="s">
        <v>20</v>
      </c>
      <c r="C6" s="3" t="s">
        <v>16</v>
      </c>
      <c r="D6" s="4" t="s">
        <v>15</v>
      </c>
      <c r="E6" s="5">
        <v>10700</v>
      </c>
      <c r="F6" s="6">
        <f t="shared" si="0"/>
        <v>10700</v>
      </c>
      <c r="G6" s="5">
        <v>12000</v>
      </c>
      <c r="H6" s="6">
        <f t="shared" si="1"/>
        <v>12000</v>
      </c>
      <c r="I6" s="6">
        <v>13000</v>
      </c>
      <c r="J6" s="6">
        <f t="shared" si="2"/>
        <v>13000</v>
      </c>
      <c r="K6" s="6">
        <f t="shared" si="3"/>
        <v>11900</v>
      </c>
      <c r="L6" s="6">
        <f t="shared" si="4"/>
        <v>11900</v>
      </c>
      <c r="M6" s="6">
        <f>E6-E6*0.15</f>
        <v>9095</v>
      </c>
      <c r="N6" s="6">
        <f t="shared" si="5"/>
        <v>9095</v>
      </c>
      <c r="O6" s="6">
        <f t="shared" si="6"/>
        <v>-2805</v>
      </c>
      <c r="P6" s="7">
        <f t="shared" si="6"/>
        <v>-2805</v>
      </c>
      <c r="Q6" s="49"/>
    </row>
    <row r="7" spans="1:17">
      <c r="A7" s="50" t="s">
        <v>21</v>
      </c>
      <c r="B7" s="51" t="s">
        <v>22</v>
      </c>
      <c r="C7" s="52" t="s">
        <v>16</v>
      </c>
      <c r="D7" s="53">
        <v>2</v>
      </c>
      <c r="E7" s="30">
        <v>9202</v>
      </c>
      <c r="F7" s="54">
        <f t="shared" si="0"/>
        <v>18404</v>
      </c>
      <c r="G7" s="30">
        <v>10000</v>
      </c>
      <c r="H7" s="54">
        <f t="shared" si="1"/>
        <v>20000</v>
      </c>
      <c r="I7" s="54">
        <v>11000</v>
      </c>
      <c r="J7" s="54">
        <f t="shared" si="2"/>
        <v>22000</v>
      </c>
      <c r="K7" s="54">
        <f t="shared" si="3"/>
        <v>10067.333333333334</v>
      </c>
      <c r="L7" s="54">
        <f t="shared" si="4"/>
        <v>20134.666666666668</v>
      </c>
      <c r="M7" s="54">
        <f>E7-E7*0.15</f>
        <v>7821.7</v>
      </c>
      <c r="N7" s="54">
        <f t="shared" si="5"/>
        <v>15643.4</v>
      </c>
      <c r="O7" s="54">
        <f t="shared" si="6"/>
        <v>-2245.6333333333341</v>
      </c>
      <c r="P7" s="55">
        <f t="shared" si="6"/>
        <v>-4491.2666666666682</v>
      </c>
      <c r="Q7" s="56"/>
    </row>
    <row r="8" spans="1:17">
      <c r="A8" s="57"/>
      <c r="B8" s="2"/>
      <c r="C8" s="9"/>
      <c r="D8" s="58"/>
      <c r="E8" s="59"/>
      <c r="F8" s="60">
        <f>SUM(F4:F7)</f>
        <v>71904</v>
      </c>
      <c r="G8" s="59"/>
      <c r="H8" s="60">
        <f>SUM(H4:H7)</f>
        <v>79500</v>
      </c>
      <c r="I8" s="60"/>
      <c r="J8" s="60">
        <f>SUM(J4:J7)</f>
        <v>85000</v>
      </c>
      <c r="K8" s="60"/>
      <c r="L8" s="60">
        <f>SUM(L4:L7)</f>
        <v>78801.333333333343</v>
      </c>
      <c r="M8" s="60"/>
      <c r="N8" s="61">
        <f>SUM(N4:N7)</f>
        <v>61118.400000000001</v>
      </c>
      <c r="O8" s="60"/>
      <c r="P8" s="60">
        <f t="shared" si="6"/>
        <v>-17682.933333333342</v>
      </c>
      <c r="Q8" s="49"/>
    </row>
    <row r="9" spans="1:17">
      <c r="A9" s="109" t="s">
        <v>35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1"/>
    </row>
    <row r="10" spans="1:17">
      <c r="A10" s="62" t="s">
        <v>15</v>
      </c>
      <c r="B10" s="63" t="s">
        <v>23</v>
      </c>
      <c r="C10" s="64" t="s">
        <v>16</v>
      </c>
      <c r="D10" s="65" t="s">
        <v>15</v>
      </c>
      <c r="E10" s="66">
        <v>8560</v>
      </c>
      <c r="F10" s="66">
        <f t="shared" si="0"/>
        <v>8560</v>
      </c>
      <c r="G10" s="66">
        <v>9500</v>
      </c>
      <c r="H10" s="66">
        <f t="shared" si="1"/>
        <v>9500</v>
      </c>
      <c r="I10" s="66">
        <v>10000</v>
      </c>
      <c r="J10" s="66">
        <f t="shared" si="2"/>
        <v>10000</v>
      </c>
      <c r="K10" s="66">
        <f t="shared" si="3"/>
        <v>9353.3333333333339</v>
      </c>
      <c r="L10" s="66">
        <f t="shared" si="4"/>
        <v>9353.3333333333339</v>
      </c>
      <c r="M10" s="66">
        <f>E10</f>
        <v>8560</v>
      </c>
      <c r="N10" s="66">
        <f t="shared" si="5"/>
        <v>8560</v>
      </c>
      <c r="O10" s="67">
        <f t="shared" si="6"/>
        <v>-793.33333333333394</v>
      </c>
      <c r="P10" s="67">
        <f t="shared" si="6"/>
        <v>-793.33333333333394</v>
      </c>
      <c r="Q10" s="68"/>
    </row>
    <row r="11" spans="1:17">
      <c r="A11" s="1" t="s">
        <v>19</v>
      </c>
      <c r="B11" s="2" t="s">
        <v>24</v>
      </c>
      <c r="C11" s="3" t="s">
        <v>16</v>
      </c>
      <c r="D11" s="65" t="s">
        <v>17</v>
      </c>
      <c r="E11" s="69">
        <v>8560</v>
      </c>
      <c r="F11" s="69">
        <f t="shared" si="0"/>
        <v>25680</v>
      </c>
      <c r="G11" s="69">
        <v>9500</v>
      </c>
      <c r="H11" s="69">
        <f t="shared" si="1"/>
        <v>28500</v>
      </c>
      <c r="I11" s="69">
        <v>10000</v>
      </c>
      <c r="J11" s="69">
        <f t="shared" si="2"/>
        <v>30000</v>
      </c>
      <c r="K11" s="69">
        <f t="shared" si="3"/>
        <v>9353.3333333333339</v>
      </c>
      <c r="L11" s="69">
        <f t="shared" si="4"/>
        <v>28060</v>
      </c>
      <c r="M11" s="69">
        <f>E11</f>
        <v>8560</v>
      </c>
      <c r="N11" s="69">
        <f t="shared" si="5"/>
        <v>25680</v>
      </c>
      <c r="O11" s="67">
        <f t="shared" si="6"/>
        <v>-793.33333333333394</v>
      </c>
      <c r="P11" s="67">
        <f t="shared" si="6"/>
        <v>-2380</v>
      </c>
      <c r="Q11" s="70"/>
    </row>
    <row r="12" spans="1:17">
      <c r="A12" s="1" t="s">
        <v>17</v>
      </c>
      <c r="B12" s="71" t="s">
        <v>25</v>
      </c>
      <c r="C12" s="72" t="s">
        <v>16</v>
      </c>
      <c r="D12" s="52" t="s">
        <v>26</v>
      </c>
      <c r="E12" s="73">
        <v>8560</v>
      </c>
      <c r="F12" s="73">
        <f t="shared" si="0"/>
        <v>51360</v>
      </c>
      <c r="G12" s="73">
        <v>9500</v>
      </c>
      <c r="H12" s="73">
        <f t="shared" si="1"/>
        <v>57000</v>
      </c>
      <c r="I12" s="73">
        <v>10000</v>
      </c>
      <c r="J12" s="73">
        <f t="shared" si="2"/>
        <v>60000</v>
      </c>
      <c r="K12" s="73">
        <f t="shared" si="3"/>
        <v>9353.3333333333339</v>
      </c>
      <c r="L12" s="73">
        <f t="shared" si="4"/>
        <v>56120</v>
      </c>
      <c r="M12" s="73">
        <f>E12</f>
        <v>8560</v>
      </c>
      <c r="N12" s="73">
        <f t="shared" si="5"/>
        <v>51360</v>
      </c>
      <c r="O12" s="67">
        <f t="shared" si="6"/>
        <v>-793.33333333333394</v>
      </c>
      <c r="P12" s="67">
        <f t="shared" si="6"/>
        <v>-4760</v>
      </c>
      <c r="Q12" s="70"/>
    </row>
    <row r="13" spans="1:17">
      <c r="A13" s="74"/>
      <c r="B13" s="74"/>
      <c r="C13" s="74"/>
      <c r="D13" s="74"/>
      <c r="E13" s="74"/>
      <c r="F13" s="75">
        <f>SUM(F10:F12)</f>
        <v>85600</v>
      </c>
      <c r="G13" s="74"/>
      <c r="H13" s="75">
        <f>SUM(H10:H12)</f>
        <v>95000</v>
      </c>
      <c r="I13" s="74"/>
      <c r="J13" s="75">
        <f>SUM(J10:J12)</f>
        <v>100000</v>
      </c>
      <c r="K13" s="74"/>
      <c r="L13" s="75">
        <f>SUM(L10:L12)</f>
        <v>93533.333333333343</v>
      </c>
      <c r="M13" s="74"/>
      <c r="N13" s="76">
        <f>SUM(N10:N12)</f>
        <v>85600</v>
      </c>
      <c r="O13" s="74"/>
      <c r="P13" s="77">
        <f t="shared" si="6"/>
        <v>-7933.333333333343</v>
      </c>
    </row>
    <row r="14" spans="1:17">
      <c r="A14" s="112" t="s">
        <v>37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4"/>
    </row>
    <row r="15" spans="1:17">
      <c r="A15" s="78" t="s">
        <v>15</v>
      </c>
      <c r="B15" s="18" t="s">
        <v>36</v>
      </c>
      <c r="C15" s="79" t="s">
        <v>16</v>
      </c>
      <c r="D15" s="80" t="s">
        <v>27</v>
      </c>
      <c r="E15" s="19">
        <v>11770</v>
      </c>
      <c r="F15" s="81">
        <v>82390</v>
      </c>
      <c r="G15" s="20">
        <v>13000</v>
      </c>
      <c r="H15" s="81">
        <v>91000</v>
      </c>
      <c r="I15" s="81">
        <v>14000</v>
      </c>
      <c r="J15" s="81">
        <v>98000</v>
      </c>
      <c r="K15" s="19">
        <v>12923.333333333334</v>
      </c>
      <c r="L15" s="81">
        <v>90463.333333333343</v>
      </c>
      <c r="M15" s="81">
        <f>E15</f>
        <v>11770</v>
      </c>
      <c r="N15" s="81">
        <f>M15*D15</f>
        <v>82390</v>
      </c>
      <c r="O15" s="81">
        <v>-2584.6666666666661</v>
      </c>
      <c r="P15" s="81">
        <v>-18092.666666666672</v>
      </c>
      <c r="Q15" s="81"/>
    </row>
    <row r="16" spans="1:17">
      <c r="A16" s="82"/>
      <c r="B16" s="21"/>
      <c r="C16" s="83"/>
      <c r="D16" s="83"/>
      <c r="E16" s="22"/>
      <c r="F16" s="84">
        <f>SUM(F15)</f>
        <v>82390</v>
      </c>
      <c r="G16" s="23"/>
      <c r="H16" s="84">
        <f>SUM(H15)</f>
        <v>91000</v>
      </c>
      <c r="I16" s="84"/>
      <c r="J16" s="84">
        <f>SUM(J15)</f>
        <v>98000</v>
      </c>
      <c r="K16" s="22"/>
      <c r="L16" s="84">
        <f>SUM(L15)</f>
        <v>90463.333333333343</v>
      </c>
      <c r="M16" s="84"/>
      <c r="N16" s="85">
        <f>SUM(N15)</f>
        <v>82390</v>
      </c>
      <c r="O16" s="84"/>
      <c r="P16" s="84"/>
      <c r="Q16" s="84"/>
    </row>
    <row r="17" spans="1:17">
      <c r="A17" s="115" t="s">
        <v>41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7"/>
    </row>
    <row r="18" spans="1:17" ht="25.5">
      <c r="A18" s="62" t="s">
        <v>15</v>
      </c>
      <c r="B18" s="24" t="s">
        <v>38</v>
      </c>
      <c r="C18" s="86" t="s">
        <v>16</v>
      </c>
      <c r="D18" s="87" t="s">
        <v>27</v>
      </c>
      <c r="E18" s="25">
        <v>4066</v>
      </c>
      <c r="F18" s="67">
        <f>E18*D18</f>
        <v>28462</v>
      </c>
      <c r="G18" s="25">
        <v>4500</v>
      </c>
      <c r="H18" s="67">
        <f>G18*D18</f>
        <v>31500</v>
      </c>
      <c r="I18" s="88">
        <v>5000</v>
      </c>
      <c r="J18" s="67">
        <f>I18*D18</f>
        <v>35000</v>
      </c>
      <c r="K18" s="25">
        <f>(E18+G18+I18)/3</f>
        <v>4522</v>
      </c>
      <c r="L18" s="67">
        <f>K18*D18</f>
        <v>31654</v>
      </c>
      <c r="M18" s="67">
        <f>E18</f>
        <v>4066</v>
      </c>
      <c r="N18" s="67">
        <f>M18*D18</f>
        <v>28462</v>
      </c>
      <c r="O18" s="67">
        <f t="shared" ref="O18:P19" si="7">M18-K18</f>
        <v>-456</v>
      </c>
      <c r="P18" s="67">
        <f t="shared" si="7"/>
        <v>-3192</v>
      </c>
      <c r="Q18" s="67"/>
    </row>
    <row r="19" spans="1:17" ht="38.25">
      <c r="A19" s="50" t="s">
        <v>19</v>
      </c>
      <c r="B19" s="26" t="s">
        <v>39</v>
      </c>
      <c r="C19" s="27" t="s">
        <v>40</v>
      </c>
      <c r="D19" s="28">
        <v>2</v>
      </c>
      <c r="E19" s="29">
        <v>2889</v>
      </c>
      <c r="F19" s="54">
        <f>E19*D19</f>
        <v>5778</v>
      </c>
      <c r="G19" s="29">
        <v>3000</v>
      </c>
      <c r="H19" s="54">
        <f>G19*D19</f>
        <v>6000</v>
      </c>
      <c r="I19" s="54">
        <v>3500</v>
      </c>
      <c r="J19" s="54">
        <f>I19*D19</f>
        <v>7000</v>
      </c>
      <c r="K19" s="30">
        <f>(G19+I19)/2</f>
        <v>3250</v>
      </c>
      <c r="L19" s="54">
        <f>K19*D19</f>
        <v>6500</v>
      </c>
      <c r="M19" s="54">
        <f>E19</f>
        <v>2889</v>
      </c>
      <c r="N19" s="54">
        <f>M19*D19</f>
        <v>5778</v>
      </c>
      <c r="O19" s="54">
        <f t="shared" si="7"/>
        <v>-361</v>
      </c>
      <c r="P19" s="54">
        <f t="shared" si="7"/>
        <v>-722</v>
      </c>
      <c r="Q19" s="54"/>
    </row>
    <row r="20" spans="1:17">
      <c r="A20" s="82"/>
      <c r="B20" s="21"/>
      <c r="C20" s="83"/>
      <c r="D20" s="83"/>
      <c r="E20" s="22"/>
      <c r="F20" s="84">
        <f>SUM(F18:F19)</f>
        <v>34240</v>
      </c>
      <c r="G20" s="23"/>
      <c r="H20" s="84">
        <f>SUM(H18:H19)</f>
        <v>37500</v>
      </c>
      <c r="I20" s="84"/>
      <c r="J20" s="84">
        <f>SUM(J18:J19)</f>
        <v>42000</v>
      </c>
      <c r="K20" s="22"/>
      <c r="L20" s="84">
        <f>SUM(L18:L19)</f>
        <v>38154</v>
      </c>
      <c r="M20" s="84"/>
      <c r="N20" s="85">
        <f>SUM(N18:N19)</f>
        <v>34240</v>
      </c>
      <c r="O20" s="84"/>
      <c r="P20" s="84"/>
      <c r="Q20" s="84"/>
    </row>
    <row r="21" spans="1:17">
      <c r="A21" s="118" t="s">
        <v>44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</row>
    <row r="22" spans="1:17" ht="25.5">
      <c r="A22" s="1" t="s">
        <v>15</v>
      </c>
      <c r="B22" s="2" t="s">
        <v>42</v>
      </c>
      <c r="C22" s="3" t="s">
        <v>16</v>
      </c>
      <c r="D22" s="4" t="s">
        <v>15</v>
      </c>
      <c r="E22" s="5">
        <v>18404</v>
      </c>
      <c r="F22" s="6">
        <f>E22*D22</f>
        <v>18404</v>
      </c>
      <c r="G22" s="5">
        <v>19000</v>
      </c>
      <c r="H22" s="6">
        <f>G22*D22</f>
        <v>19000</v>
      </c>
      <c r="I22" s="6">
        <v>19600</v>
      </c>
      <c r="J22" s="6">
        <f>I22*D22</f>
        <v>19600</v>
      </c>
      <c r="K22" s="5">
        <f>(E22+G22+I22)/3</f>
        <v>19001.333333333332</v>
      </c>
      <c r="L22" s="6">
        <f>K22*D22</f>
        <v>19001.333333333332</v>
      </c>
      <c r="M22" s="6">
        <f>E22</f>
        <v>18404</v>
      </c>
      <c r="N22" s="6">
        <f>M22*D22</f>
        <v>18404</v>
      </c>
      <c r="O22" s="6">
        <f>M22-K22</f>
        <v>-597.33333333333212</v>
      </c>
      <c r="P22" s="7">
        <f>N22-L22</f>
        <v>-597.33333333333212</v>
      </c>
      <c r="Q22" s="8" t="s">
        <v>43</v>
      </c>
    </row>
    <row r="23" spans="1:17">
      <c r="A23" s="9"/>
      <c r="B23" s="10"/>
      <c r="C23" s="10"/>
      <c r="D23" s="10"/>
      <c r="E23" s="11"/>
      <c r="F23" s="6">
        <f>SUM(F22:F22)</f>
        <v>18404</v>
      </c>
      <c r="G23" s="11"/>
      <c r="H23" s="12">
        <f>SUM(H22:H22)</f>
        <v>19000</v>
      </c>
      <c r="I23" s="10"/>
      <c r="J23" s="12">
        <f>SUM(J22:J22)</f>
        <v>19600</v>
      </c>
      <c r="K23" s="11"/>
      <c r="L23" s="12">
        <f>SUM(L22:L22)</f>
        <v>19001.333333333332</v>
      </c>
      <c r="M23" s="6"/>
      <c r="N23" s="13">
        <f>SUM(N22:N22)</f>
        <v>18404</v>
      </c>
      <c r="O23" s="6"/>
      <c r="P23" s="14">
        <f>N23-L23</f>
        <v>-597.33333333333212</v>
      </c>
      <c r="Q23" s="15"/>
    </row>
    <row r="24" spans="1:17">
      <c r="A24" s="120" t="s">
        <v>49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</row>
    <row r="25" spans="1:17" ht="51">
      <c r="A25" s="1" t="s">
        <v>15</v>
      </c>
      <c r="B25" s="89" t="s">
        <v>45</v>
      </c>
      <c r="C25" s="3" t="s">
        <v>16</v>
      </c>
      <c r="D25" s="4" t="s">
        <v>15</v>
      </c>
      <c r="E25" s="5">
        <v>33170</v>
      </c>
      <c r="F25" s="6">
        <f>E25*D25</f>
        <v>33170</v>
      </c>
      <c r="G25" s="90">
        <v>35000</v>
      </c>
      <c r="H25" s="6">
        <f>G25*D25</f>
        <v>35000</v>
      </c>
      <c r="I25" s="6">
        <v>37000</v>
      </c>
      <c r="J25" s="6">
        <f>I25*D25</f>
        <v>37000</v>
      </c>
      <c r="K25" s="5">
        <f>(E25+G25+I25)/3</f>
        <v>35056.666666666664</v>
      </c>
      <c r="L25" s="6">
        <f>K25*D25</f>
        <v>35056.666666666664</v>
      </c>
      <c r="M25" s="91">
        <f>E25</f>
        <v>33170</v>
      </c>
      <c r="N25" s="91">
        <f>M25*D25</f>
        <v>33170</v>
      </c>
      <c r="O25" s="91">
        <f>M25-K25</f>
        <v>-1886.6666666666642</v>
      </c>
      <c r="P25" s="92">
        <f>N25-L25</f>
        <v>-1886.6666666666642</v>
      </c>
      <c r="Q25" s="8" t="s">
        <v>46</v>
      </c>
    </row>
    <row r="26" spans="1:17" ht="76.5">
      <c r="A26" s="1" t="s">
        <v>19</v>
      </c>
      <c r="B26" s="89" t="s">
        <v>47</v>
      </c>
      <c r="C26" s="3" t="s">
        <v>16</v>
      </c>
      <c r="D26" s="4" t="s">
        <v>15</v>
      </c>
      <c r="E26" s="5">
        <v>33170</v>
      </c>
      <c r="F26" s="6">
        <f>E26*D26</f>
        <v>33170</v>
      </c>
      <c r="G26" s="90">
        <v>35000</v>
      </c>
      <c r="H26" s="6">
        <f>G26*D26</f>
        <v>35000</v>
      </c>
      <c r="I26" s="6">
        <v>37000</v>
      </c>
      <c r="J26" s="6">
        <f>I26*D26</f>
        <v>37000</v>
      </c>
      <c r="K26" s="5">
        <f>(E26+G26+I26)/3</f>
        <v>35056.666666666664</v>
      </c>
      <c r="L26" s="6">
        <f>K26*D26</f>
        <v>35056.666666666664</v>
      </c>
      <c r="M26" s="91">
        <f>E26</f>
        <v>33170</v>
      </c>
      <c r="N26" s="91">
        <f>M26*D26</f>
        <v>33170</v>
      </c>
      <c r="O26" s="91">
        <f>M26-K26</f>
        <v>-1886.6666666666642</v>
      </c>
      <c r="P26" s="92">
        <f>N26-L26</f>
        <v>-1886.6666666666642</v>
      </c>
      <c r="Q26" s="8" t="s">
        <v>48</v>
      </c>
    </row>
    <row r="27" spans="1:17">
      <c r="F27" s="16">
        <f>SUM(F25:F26)</f>
        <v>66340</v>
      </c>
      <c r="G27" s="31"/>
      <c r="H27" s="16">
        <f>SUM(H25:H26)</f>
        <v>70000</v>
      </c>
      <c r="I27" s="15"/>
      <c r="J27" s="16">
        <f>SUM(J25:J26)</f>
        <v>74000</v>
      </c>
      <c r="K27" s="31"/>
      <c r="L27" s="16">
        <f>SUM(L25:L26)</f>
        <v>70113.333333333328</v>
      </c>
      <c r="M27" s="91"/>
      <c r="N27" s="93">
        <f>SUM(N25:N26)</f>
        <v>66340</v>
      </c>
      <c r="O27" s="91"/>
      <c r="P27" s="91">
        <f>SUM(P25:P26)</f>
        <v>-3773.3333333333285</v>
      </c>
    </row>
    <row r="28" spans="1:17">
      <c r="F28" s="17"/>
      <c r="G28" s="32"/>
      <c r="H28" s="17"/>
      <c r="I28" s="33"/>
      <c r="J28" s="17"/>
      <c r="K28" s="32"/>
      <c r="L28" s="17"/>
      <c r="M28" s="94"/>
      <c r="N28" s="94"/>
      <c r="O28" s="94"/>
      <c r="P28" s="94"/>
    </row>
    <row r="29" spans="1:17">
      <c r="B29" s="105" t="s">
        <v>28</v>
      </c>
      <c r="C29" s="105"/>
      <c r="D29" s="105"/>
      <c r="E29" s="105"/>
      <c r="F29" s="105"/>
      <c r="G29" s="105"/>
      <c r="J29" s="95" t="s">
        <v>29</v>
      </c>
      <c r="K29" s="106" t="s">
        <v>30</v>
      </c>
      <c r="L29" s="106"/>
    </row>
    <row r="30" spans="1:17">
      <c r="B30" s="105" t="s">
        <v>31</v>
      </c>
      <c r="C30" s="105"/>
      <c r="D30" s="105"/>
      <c r="E30" s="105"/>
      <c r="F30" s="107"/>
      <c r="G30" s="107"/>
      <c r="J30" s="95" t="s">
        <v>32</v>
      </c>
      <c r="K30" s="106" t="s">
        <v>33</v>
      </c>
      <c r="L30" s="106"/>
    </row>
  </sheetData>
  <mergeCells count="11">
    <mergeCell ref="A1:Q1"/>
    <mergeCell ref="B29:G29"/>
    <mergeCell ref="K29:L29"/>
    <mergeCell ref="B30:G30"/>
    <mergeCell ref="K30:L30"/>
    <mergeCell ref="A3:Q3"/>
    <mergeCell ref="A9:Q9"/>
    <mergeCell ref="A14:Q14"/>
    <mergeCell ref="A17:Q17"/>
    <mergeCell ref="A21:Q21"/>
    <mergeCell ref="A24:Q24"/>
  </mergeCells>
  <phoneticPr fontId="2" type="noConversion"/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ДК</vt:lpstr>
      <vt:lpstr>Лот1-6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Рабенко Ігор Миколайович</dc:creator>
  <cp:lastModifiedBy>user</cp:lastModifiedBy>
  <cp:lastPrinted>2025-11-14T10:22:49Z</cp:lastPrinted>
  <dcterms:created xsi:type="dcterms:W3CDTF">2015-06-05T18:19:34Z</dcterms:created>
  <dcterms:modified xsi:type="dcterms:W3CDTF">2025-11-17T10:40:55Z</dcterms:modified>
</cp:coreProperties>
</file>